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570" windowHeight="12390" activeTab="1"/>
  </bookViews>
  <sheets>
    <sheet name="доходы" sheetId="8" r:id="rId1"/>
    <sheet name="расходы" sheetId="6" r:id="rId2"/>
    <sheet name="источники" sheetId="7" r:id="rId3"/>
  </sheets>
  <definedNames>
    <definedName name="_dst165210" localSheetId="0">доходы!#REF!</definedName>
    <definedName name="_dst165222" localSheetId="0">доходы!#REF!</definedName>
    <definedName name="_xlnm._FilterDatabase" localSheetId="1" hidden="1">расходы!#REF!</definedName>
    <definedName name="_xlnm.Print_Titles" localSheetId="2">источники!$3:$4</definedName>
    <definedName name="_xlnm.Print_Titles" localSheetId="1">расходы!#REF!</definedName>
    <definedName name="_xlnm.Print_Area" localSheetId="0">доходы!$A$1:$J$231</definedName>
    <definedName name="_xlnm.Print_Area" localSheetId="2">источники!$A$1:$G$19</definedName>
  </definedNames>
  <calcPr calcId="145621"/>
</workbook>
</file>

<file path=xl/calcChain.xml><?xml version="1.0" encoding="utf-8"?>
<calcChain xmlns="http://schemas.openxmlformats.org/spreadsheetml/2006/main">
  <c r="G6" i="7" l="1"/>
  <c r="G8" i="7"/>
  <c r="G11" i="7"/>
  <c r="G12" i="7"/>
  <c r="G13" i="7"/>
  <c r="G14" i="7"/>
  <c r="E13" i="7"/>
  <c r="M455" i="6"/>
  <c r="L454" i="6"/>
  <c r="K454" i="6"/>
  <c r="J454" i="6"/>
  <c r="I454" i="6"/>
  <c r="H454" i="6"/>
  <c r="G454" i="6"/>
  <c r="M454" i="6" s="1"/>
  <c r="F454" i="6"/>
  <c r="L453" i="6"/>
  <c r="K453" i="6"/>
  <c r="J453" i="6"/>
  <c r="I453" i="6"/>
  <c r="H453" i="6"/>
  <c r="G453" i="6"/>
  <c r="M453" i="6" s="1"/>
  <c r="F453" i="6"/>
  <c r="L452" i="6"/>
  <c r="K452" i="6"/>
  <c r="J452" i="6"/>
  <c r="I452" i="6"/>
  <c r="H452" i="6"/>
  <c r="G452" i="6"/>
  <c r="M452" i="6" s="1"/>
  <c r="F452" i="6"/>
  <c r="L451" i="6"/>
  <c r="K451" i="6"/>
  <c r="J451" i="6"/>
  <c r="I451" i="6"/>
  <c r="H451" i="6"/>
  <c r="G451" i="6"/>
  <c r="M451" i="6" s="1"/>
  <c r="F451" i="6"/>
  <c r="M450" i="6"/>
  <c r="L449" i="6"/>
  <c r="K449" i="6"/>
  <c r="K448" i="6" s="1"/>
  <c r="J449" i="6"/>
  <c r="I449" i="6"/>
  <c r="I448" i="6" s="1"/>
  <c r="H449" i="6"/>
  <c r="G449" i="6"/>
  <c r="G448" i="6" s="1"/>
  <c r="F449" i="6"/>
  <c r="L448" i="6"/>
  <c r="J448" i="6"/>
  <c r="H448" i="6"/>
  <c r="F448" i="6"/>
  <c r="M447" i="6"/>
  <c r="L446" i="6"/>
  <c r="L445" i="6" s="1"/>
  <c r="L436" i="6" s="1"/>
  <c r="K446" i="6"/>
  <c r="J446" i="6"/>
  <c r="J445" i="6" s="1"/>
  <c r="I446" i="6"/>
  <c r="H446" i="6"/>
  <c r="H445" i="6" s="1"/>
  <c r="H436" i="6" s="1"/>
  <c r="G446" i="6"/>
  <c r="F446" i="6"/>
  <c r="F445" i="6" s="1"/>
  <c r="K445" i="6"/>
  <c r="I445" i="6"/>
  <c r="G445" i="6"/>
  <c r="M444" i="6"/>
  <c r="L443" i="6"/>
  <c r="K443" i="6"/>
  <c r="J443" i="6"/>
  <c r="I443" i="6"/>
  <c r="H443" i="6"/>
  <c r="G443" i="6"/>
  <c r="F443" i="6"/>
  <c r="M443" i="6" s="1"/>
  <c r="L442" i="6"/>
  <c r="K442" i="6"/>
  <c r="J442" i="6"/>
  <c r="I442" i="6"/>
  <c r="H442" i="6"/>
  <c r="G442" i="6"/>
  <c r="F442" i="6"/>
  <c r="M442" i="6" s="1"/>
  <c r="M441" i="6"/>
  <c r="L440" i="6"/>
  <c r="K440" i="6"/>
  <c r="K437" i="6" s="1"/>
  <c r="J440" i="6"/>
  <c r="I440" i="6"/>
  <c r="H440" i="6"/>
  <c r="G440" i="6"/>
  <c r="G437" i="6" s="1"/>
  <c r="F440" i="6"/>
  <c r="M439" i="6"/>
  <c r="L438" i="6"/>
  <c r="K438" i="6"/>
  <c r="J438" i="6"/>
  <c r="I438" i="6"/>
  <c r="H438" i="6"/>
  <c r="G438" i="6"/>
  <c r="F438" i="6"/>
  <c r="M438" i="6" s="1"/>
  <c r="L437" i="6"/>
  <c r="J437" i="6"/>
  <c r="I437" i="6"/>
  <c r="H437" i="6"/>
  <c r="F437" i="6"/>
  <c r="M435" i="6"/>
  <c r="L434" i="6"/>
  <c r="K434" i="6"/>
  <c r="J434" i="6"/>
  <c r="J433" i="6" s="1"/>
  <c r="I434" i="6"/>
  <c r="I433" i="6" s="1"/>
  <c r="H434" i="6"/>
  <c r="L433" i="6"/>
  <c r="K433" i="6"/>
  <c r="H433" i="6"/>
  <c r="M432" i="6"/>
  <c r="J432" i="6"/>
  <c r="L431" i="6"/>
  <c r="K431" i="6"/>
  <c r="M431" i="6" s="1"/>
  <c r="J431" i="6"/>
  <c r="L430" i="6"/>
  <c r="K430" i="6"/>
  <c r="M430" i="6" s="1"/>
  <c r="J430" i="6"/>
  <c r="M429" i="6"/>
  <c r="M428" i="6"/>
  <c r="M427" i="6"/>
  <c r="H426" i="6"/>
  <c r="M426" i="6" s="1"/>
  <c r="L425" i="6"/>
  <c r="L424" i="6" s="1"/>
  <c r="L420" i="6" s="1"/>
  <c r="K425" i="6"/>
  <c r="J425" i="6"/>
  <c r="J424" i="6" s="1"/>
  <c r="J420" i="6" s="1"/>
  <c r="I425" i="6"/>
  <c r="H425" i="6"/>
  <c r="M425" i="6" s="1"/>
  <c r="F425" i="6"/>
  <c r="K424" i="6"/>
  <c r="K420" i="6" s="1"/>
  <c r="I424" i="6"/>
  <c r="F424" i="6"/>
  <c r="K423" i="6"/>
  <c r="H423" i="6"/>
  <c r="M423" i="6" s="1"/>
  <c r="L422" i="6"/>
  <c r="K422" i="6"/>
  <c r="J422" i="6"/>
  <c r="I422" i="6"/>
  <c r="G422" i="6"/>
  <c r="F422" i="6"/>
  <c r="L421" i="6"/>
  <c r="K421" i="6"/>
  <c r="J421" i="6"/>
  <c r="I421" i="6"/>
  <c r="G421" i="6"/>
  <c r="F421" i="6"/>
  <c r="G420" i="6"/>
  <c r="M418" i="6"/>
  <c r="L417" i="6"/>
  <c r="K417" i="6"/>
  <c r="J417" i="6"/>
  <c r="I417" i="6"/>
  <c r="H417" i="6"/>
  <c r="G417" i="6"/>
  <c r="F417" i="6"/>
  <c r="M417" i="6" s="1"/>
  <c r="L416" i="6"/>
  <c r="K416" i="6"/>
  <c r="J416" i="6"/>
  <c r="I416" i="6"/>
  <c r="H416" i="6"/>
  <c r="G416" i="6"/>
  <c r="F416" i="6"/>
  <c r="M416" i="6" s="1"/>
  <c r="M415" i="6"/>
  <c r="L414" i="6"/>
  <c r="K414" i="6"/>
  <c r="K411" i="6" s="1"/>
  <c r="K402" i="6" s="1"/>
  <c r="J414" i="6"/>
  <c r="I414" i="6"/>
  <c r="H414" i="6"/>
  <c r="G414" i="6"/>
  <c r="G411" i="6" s="1"/>
  <c r="G402" i="6" s="1"/>
  <c r="F414" i="6"/>
  <c r="M413" i="6"/>
  <c r="L412" i="6"/>
  <c r="K412" i="6"/>
  <c r="J412" i="6"/>
  <c r="I412" i="6"/>
  <c r="H412" i="6"/>
  <c r="G412" i="6"/>
  <c r="F412" i="6"/>
  <c r="M412" i="6" s="1"/>
  <c r="L411" i="6"/>
  <c r="L402" i="6" s="1"/>
  <c r="L373" i="6" s="1"/>
  <c r="J411" i="6"/>
  <c r="I411" i="6"/>
  <c r="H411" i="6"/>
  <c r="H402" i="6" s="1"/>
  <c r="H373" i="6" s="1"/>
  <c r="F411" i="6"/>
  <c r="M411" i="6" s="1"/>
  <c r="M410" i="6"/>
  <c r="L409" i="6"/>
  <c r="K409" i="6"/>
  <c r="J409" i="6"/>
  <c r="I409" i="6"/>
  <c r="M409" i="6" s="1"/>
  <c r="H409" i="6"/>
  <c r="G409" i="6"/>
  <c r="F409" i="6"/>
  <c r="L408" i="6"/>
  <c r="K408" i="6"/>
  <c r="J408" i="6"/>
  <c r="I408" i="6"/>
  <c r="I402" i="6" s="1"/>
  <c r="H408" i="6"/>
  <c r="G408" i="6"/>
  <c r="F408" i="6"/>
  <c r="M407" i="6"/>
  <c r="L406" i="6"/>
  <c r="K406" i="6"/>
  <c r="J406" i="6"/>
  <c r="J403" i="6" s="1"/>
  <c r="J402" i="6" s="1"/>
  <c r="I406" i="6"/>
  <c r="H406" i="6"/>
  <c r="G406" i="6"/>
  <c r="F406" i="6"/>
  <c r="M406" i="6" s="1"/>
  <c r="M405" i="6"/>
  <c r="L404" i="6"/>
  <c r="K404" i="6"/>
  <c r="J404" i="6"/>
  <c r="I404" i="6"/>
  <c r="H404" i="6"/>
  <c r="G404" i="6"/>
  <c r="M404" i="6" s="1"/>
  <c r="F404" i="6"/>
  <c r="L403" i="6"/>
  <c r="K403" i="6"/>
  <c r="I403" i="6"/>
  <c r="H403" i="6"/>
  <c r="G403" i="6"/>
  <c r="M401" i="6"/>
  <c r="L400" i="6"/>
  <c r="K400" i="6"/>
  <c r="J400" i="6"/>
  <c r="I400" i="6"/>
  <c r="H400" i="6"/>
  <c r="G400" i="6"/>
  <c r="F400" i="6"/>
  <c r="M400" i="6" s="1"/>
  <c r="L399" i="6"/>
  <c r="K399" i="6"/>
  <c r="J399" i="6"/>
  <c r="I399" i="6"/>
  <c r="H399" i="6"/>
  <c r="G399" i="6"/>
  <c r="F399" i="6"/>
  <c r="M399" i="6" s="1"/>
  <c r="M398" i="6"/>
  <c r="L397" i="6"/>
  <c r="K397" i="6"/>
  <c r="J397" i="6"/>
  <c r="I397" i="6"/>
  <c r="M397" i="6" s="1"/>
  <c r="H397" i="6"/>
  <c r="G397" i="6"/>
  <c r="F397" i="6"/>
  <c r="L396" i="6"/>
  <c r="K396" i="6"/>
  <c r="J396" i="6"/>
  <c r="I396" i="6"/>
  <c r="M396" i="6" s="1"/>
  <c r="H396" i="6"/>
  <c r="G396" i="6"/>
  <c r="F396" i="6"/>
  <c r="M395" i="6"/>
  <c r="L394" i="6"/>
  <c r="K394" i="6"/>
  <c r="J394" i="6"/>
  <c r="I394" i="6"/>
  <c r="H394" i="6"/>
  <c r="G394" i="6"/>
  <c r="F394" i="6"/>
  <c r="M394" i="6" s="1"/>
  <c r="L393" i="6"/>
  <c r="K393" i="6"/>
  <c r="J393" i="6"/>
  <c r="I393" i="6"/>
  <c r="H393" i="6"/>
  <c r="G393" i="6"/>
  <c r="F393" i="6"/>
  <c r="M393" i="6" s="1"/>
  <c r="M392" i="6"/>
  <c r="L391" i="6"/>
  <c r="K391" i="6"/>
  <c r="J391" i="6"/>
  <c r="I391" i="6"/>
  <c r="H391" i="6"/>
  <c r="G391" i="6"/>
  <c r="M391" i="6" s="1"/>
  <c r="F391" i="6"/>
  <c r="L390" i="6"/>
  <c r="K390" i="6"/>
  <c r="K382" i="6" s="1"/>
  <c r="J390" i="6"/>
  <c r="I390" i="6"/>
  <c r="H390" i="6"/>
  <c r="G390" i="6"/>
  <c r="M390" i="6" s="1"/>
  <c r="F390" i="6"/>
  <c r="M389" i="6"/>
  <c r="M388" i="6"/>
  <c r="L387" i="6"/>
  <c r="K387" i="6"/>
  <c r="J387" i="6"/>
  <c r="I387" i="6"/>
  <c r="M387" i="6" s="1"/>
  <c r="H387" i="6"/>
  <c r="G387" i="6"/>
  <c r="F387" i="6"/>
  <c r="L386" i="6"/>
  <c r="K386" i="6"/>
  <c r="J386" i="6"/>
  <c r="I386" i="6"/>
  <c r="I382" i="6" s="1"/>
  <c r="I373" i="6" s="1"/>
  <c r="H386" i="6"/>
  <c r="G386" i="6"/>
  <c r="F386" i="6"/>
  <c r="M385" i="6"/>
  <c r="L384" i="6"/>
  <c r="K384" i="6"/>
  <c r="J384" i="6"/>
  <c r="I384" i="6"/>
  <c r="H384" i="6"/>
  <c r="G384" i="6"/>
  <c r="F384" i="6"/>
  <c r="M384" i="6" s="1"/>
  <c r="L383" i="6"/>
  <c r="K383" i="6"/>
  <c r="J383" i="6"/>
  <c r="I383" i="6"/>
  <c r="H383" i="6"/>
  <c r="G383" i="6"/>
  <c r="F383" i="6"/>
  <c r="M383" i="6" s="1"/>
  <c r="L382" i="6"/>
  <c r="J382" i="6"/>
  <c r="J373" i="6" s="1"/>
  <c r="H382" i="6"/>
  <c r="F382" i="6"/>
  <c r="M381" i="6"/>
  <c r="L380" i="6"/>
  <c r="K380" i="6"/>
  <c r="J380" i="6"/>
  <c r="I380" i="6"/>
  <c r="H380" i="6"/>
  <c r="G380" i="6"/>
  <c r="M380" i="6" s="1"/>
  <c r="F380" i="6"/>
  <c r="L379" i="6"/>
  <c r="K379" i="6"/>
  <c r="J379" i="6"/>
  <c r="I379" i="6"/>
  <c r="H379" i="6"/>
  <c r="G379" i="6"/>
  <c r="M379" i="6" s="1"/>
  <c r="F379" i="6"/>
  <c r="L378" i="6"/>
  <c r="K378" i="6"/>
  <c r="J378" i="6"/>
  <c r="I378" i="6"/>
  <c r="H378" i="6"/>
  <c r="G378" i="6"/>
  <c r="F378" i="6"/>
  <c r="M377" i="6"/>
  <c r="L376" i="6"/>
  <c r="K376" i="6"/>
  <c r="J376" i="6"/>
  <c r="I376" i="6"/>
  <c r="H376" i="6"/>
  <c r="G376" i="6"/>
  <c r="F376" i="6"/>
  <c r="M376" i="6" s="1"/>
  <c r="L375" i="6"/>
  <c r="K375" i="6"/>
  <c r="J375" i="6"/>
  <c r="I375" i="6"/>
  <c r="H375" i="6"/>
  <c r="G375" i="6"/>
  <c r="F375" i="6"/>
  <c r="M375" i="6" s="1"/>
  <c r="L374" i="6"/>
  <c r="K374" i="6"/>
  <c r="J374" i="6"/>
  <c r="I374" i="6"/>
  <c r="H374" i="6"/>
  <c r="G374" i="6"/>
  <c r="F374" i="6"/>
  <c r="M374" i="6" s="1"/>
  <c r="M372" i="6"/>
  <c r="L371" i="6"/>
  <c r="K371" i="6"/>
  <c r="J371" i="6"/>
  <c r="I371" i="6"/>
  <c r="M371" i="6" s="1"/>
  <c r="H371" i="6"/>
  <c r="G371" i="6"/>
  <c r="F371" i="6"/>
  <c r="L370" i="6"/>
  <c r="K370" i="6"/>
  <c r="J370" i="6"/>
  <c r="I370" i="6"/>
  <c r="M370" i="6" s="1"/>
  <c r="H370" i="6"/>
  <c r="G370" i="6"/>
  <c r="F370" i="6"/>
  <c r="M369" i="6"/>
  <c r="L368" i="6"/>
  <c r="K368" i="6"/>
  <c r="J368" i="6"/>
  <c r="J363" i="6" s="1"/>
  <c r="J359" i="6" s="1"/>
  <c r="I368" i="6"/>
  <c r="H368" i="6"/>
  <c r="G368" i="6"/>
  <c r="F368" i="6"/>
  <c r="M368" i="6" s="1"/>
  <c r="M367" i="6"/>
  <c r="L366" i="6"/>
  <c r="K366" i="6"/>
  <c r="K363" i="6" s="1"/>
  <c r="K359" i="6" s="1"/>
  <c r="J366" i="6"/>
  <c r="I366" i="6"/>
  <c r="H366" i="6"/>
  <c r="G366" i="6"/>
  <c r="G363" i="6" s="1"/>
  <c r="G359" i="6" s="1"/>
  <c r="F366" i="6"/>
  <c r="M365" i="6"/>
  <c r="L364" i="6"/>
  <c r="K364" i="6"/>
  <c r="J364" i="6"/>
  <c r="I364" i="6"/>
  <c r="H364" i="6"/>
  <c r="G364" i="6"/>
  <c r="F364" i="6"/>
  <c r="M364" i="6" s="1"/>
  <c r="L363" i="6"/>
  <c r="L359" i="6" s="1"/>
  <c r="I363" i="6"/>
  <c r="H363" i="6"/>
  <c r="H359" i="6" s="1"/>
  <c r="M362" i="6"/>
  <c r="L361" i="6"/>
  <c r="K361" i="6"/>
  <c r="J361" i="6"/>
  <c r="I361" i="6"/>
  <c r="M361" i="6" s="1"/>
  <c r="H361" i="6"/>
  <c r="G361" i="6"/>
  <c r="F361" i="6"/>
  <c r="L360" i="6"/>
  <c r="K360" i="6"/>
  <c r="J360" i="6"/>
  <c r="I360" i="6"/>
  <c r="M360" i="6" s="1"/>
  <c r="H360" i="6"/>
  <c r="G360" i="6"/>
  <c r="F360" i="6"/>
  <c r="I359" i="6"/>
  <c r="M358" i="6"/>
  <c r="L357" i="6"/>
  <c r="K357" i="6"/>
  <c r="K356" i="6" s="1"/>
  <c r="J357" i="6"/>
  <c r="I357" i="6"/>
  <c r="I356" i="6" s="1"/>
  <c r="H357" i="6"/>
  <c r="G357" i="6"/>
  <c r="G356" i="6" s="1"/>
  <c r="G334" i="6" s="1"/>
  <c r="F357" i="6"/>
  <c r="L356" i="6"/>
  <c r="J356" i="6"/>
  <c r="H356" i="6"/>
  <c r="H334" i="6" s="1"/>
  <c r="F356" i="6"/>
  <c r="M355" i="6"/>
  <c r="L354" i="6"/>
  <c r="L353" i="6" s="1"/>
  <c r="L334" i="6" s="1"/>
  <c r="K354" i="6"/>
  <c r="J354" i="6"/>
  <c r="J353" i="6" s="1"/>
  <c r="I354" i="6"/>
  <c r="H354" i="6"/>
  <c r="H353" i="6" s="1"/>
  <c r="G354" i="6"/>
  <c r="F354" i="6"/>
  <c r="F353" i="6" s="1"/>
  <c r="K353" i="6"/>
  <c r="I353" i="6"/>
  <c r="G353" i="6"/>
  <c r="M352" i="6"/>
  <c r="L351" i="6"/>
  <c r="K351" i="6"/>
  <c r="J351" i="6"/>
  <c r="I351" i="6"/>
  <c r="H351" i="6"/>
  <c r="G351" i="6"/>
  <c r="F351" i="6"/>
  <c r="M351" i="6" s="1"/>
  <c r="L350" i="6"/>
  <c r="K350" i="6"/>
  <c r="J350" i="6"/>
  <c r="I350" i="6"/>
  <c r="H350" i="6"/>
  <c r="G350" i="6"/>
  <c r="F350" i="6"/>
  <c r="M350" i="6" s="1"/>
  <c r="M349" i="6"/>
  <c r="M348" i="6"/>
  <c r="L348" i="6"/>
  <c r="K348" i="6"/>
  <c r="K347" i="6" s="1"/>
  <c r="L347" i="6"/>
  <c r="M346" i="6"/>
  <c r="L345" i="6"/>
  <c r="K345" i="6"/>
  <c r="J345" i="6"/>
  <c r="I345" i="6"/>
  <c r="H345" i="6"/>
  <c r="G345" i="6"/>
  <c r="F345" i="6"/>
  <c r="M345" i="6" s="1"/>
  <c r="L344" i="6"/>
  <c r="K344" i="6"/>
  <c r="J344" i="6"/>
  <c r="I344" i="6"/>
  <c r="H344" i="6"/>
  <c r="G344" i="6"/>
  <c r="F344" i="6"/>
  <c r="M344" i="6" s="1"/>
  <c r="M343" i="6"/>
  <c r="L342" i="6"/>
  <c r="K342" i="6"/>
  <c r="J342" i="6"/>
  <c r="I342" i="6"/>
  <c r="M342" i="6" s="1"/>
  <c r="H342" i="6"/>
  <c r="G342" i="6"/>
  <c r="F342" i="6"/>
  <c r="L341" i="6"/>
  <c r="K341" i="6"/>
  <c r="J341" i="6"/>
  <c r="I341" i="6"/>
  <c r="H341" i="6"/>
  <c r="G341" i="6"/>
  <c r="F341" i="6"/>
  <c r="M340" i="6"/>
  <c r="L339" i="6"/>
  <c r="K339" i="6"/>
  <c r="J339" i="6"/>
  <c r="I339" i="6"/>
  <c r="H339" i="6"/>
  <c r="G339" i="6"/>
  <c r="F339" i="6"/>
  <c r="M339" i="6" s="1"/>
  <c r="L338" i="6"/>
  <c r="K338" i="6"/>
  <c r="J338" i="6"/>
  <c r="I338" i="6"/>
  <c r="H338" i="6"/>
  <c r="G338" i="6"/>
  <c r="F338" i="6"/>
  <c r="M338" i="6" s="1"/>
  <c r="M337" i="6"/>
  <c r="L336" i="6"/>
  <c r="K336" i="6"/>
  <c r="J336" i="6"/>
  <c r="I336" i="6"/>
  <c r="H336" i="6"/>
  <c r="G336" i="6"/>
  <c r="M336" i="6" s="1"/>
  <c r="F336" i="6"/>
  <c r="L335" i="6"/>
  <c r="K335" i="6"/>
  <c r="J335" i="6"/>
  <c r="I335" i="6"/>
  <c r="H335" i="6"/>
  <c r="G335" i="6"/>
  <c r="M335" i="6" s="1"/>
  <c r="F335" i="6"/>
  <c r="M332" i="6"/>
  <c r="L331" i="6"/>
  <c r="K331" i="6"/>
  <c r="J331" i="6"/>
  <c r="I331" i="6"/>
  <c r="H331" i="6"/>
  <c r="M331" i="6" s="1"/>
  <c r="G331" i="6"/>
  <c r="F331" i="6"/>
  <c r="L330" i="6"/>
  <c r="K330" i="6"/>
  <c r="J330" i="6"/>
  <c r="I330" i="6"/>
  <c r="H330" i="6"/>
  <c r="M330" i="6" s="1"/>
  <c r="G330" i="6"/>
  <c r="F330" i="6"/>
  <c r="M329" i="6"/>
  <c r="L328" i="6"/>
  <c r="K328" i="6"/>
  <c r="J328" i="6"/>
  <c r="I328" i="6"/>
  <c r="M328" i="6" s="1"/>
  <c r="H328" i="6"/>
  <c r="G328" i="6"/>
  <c r="F328" i="6"/>
  <c r="L327" i="6"/>
  <c r="K327" i="6"/>
  <c r="J327" i="6"/>
  <c r="I327" i="6"/>
  <c r="M327" i="6" s="1"/>
  <c r="H327" i="6"/>
  <c r="G327" i="6"/>
  <c r="F327" i="6"/>
  <c r="M326" i="6"/>
  <c r="L325" i="6"/>
  <c r="K325" i="6"/>
  <c r="J325" i="6"/>
  <c r="I325" i="6"/>
  <c r="H325" i="6"/>
  <c r="G325" i="6"/>
  <c r="F325" i="6"/>
  <c r="M325" i="6" s="1"/>
  <c r="L324" i="6"/>
  <c r="K324" i="6"/>
  <c r="J324" i="6"/>
  <c r="I324" i="6"/>
  <c r="H324" i="6"/>
  <c r="G324" i="6"/>
  <c r="F324" i="6"/>
  <c r="M324" i="6" s="1"/>
  <c r="M323" i="6"/>
  <c r="L322" i="6"/>
  <c r="K322" i="6"/>
  <c r="J322" i="6"/>
  <c r="I322" i="6"/>
  <c r="H322" i="6"/>
  <c r="G322" i="6"/>
  <c r="M322" i="6" s="1"/>
  <c r="F322" i="6"/>
  <c r="L321" i="6"/>
  <c r="K321" i="6"/>
  <c r="J321" i="6"/>
  <c r="I321" i="6"/>
  <c r="H321" i="6"/>
  <c r="G321" i="6"/>
  <c r="M321" i="6" s="1"/>
  <c r="F321" i="6"/>
  <c r="M320" i="6"/>
  <c r="L319" i="6"/>
  <c r="L314" i="6" s="1"/>
  <c r="L310" i="6" s="1"/>
  <c r="K319" i="6"/>
  <c r="J319" i="6"/>
  <c r="I319" i="6"/>
  <c r="H319" i="6"/>
  <c r="H314" i="6" s="1"/>
  <c r="H310" i="6" s="1"/>
  <c r="G319" i="6"/>
  <c r="F319" i="6"/>
  <c r="M318" i="6"/>
  <c r="L317" i="6"/>
  <c r="K317" i="6"/>
  <c r="J317" i="6"/>
  <c r="I317" i="6"/>
  <c r="I314" i="6" s="1"/>
  <c r="I310" i="6" s="1"/>
  <c r="H317" i="6"/>
  <c r="G317" i="6"/>
  <c r="F317" i="6"/>
  <c r="M316" i="6"/>
  <c r="L315" i="6"/>
  <c r="K315" i="6"/>
  <c r="J315" i="6"/>
  <c r="I315" i="6"/>
  <c r="H315" i="6"/>
  <c r="G315" i="6"/>
  <c r="F315" i="6"/>
  <c r="M315" i="6" s="1"/>
  <c r="K314" i="6"/>
  <c r="J314" i="6"/>
  <c r="J310" i="6" s="1"/>
  <c r="G314" i="6"/>
  <c r="F314" i="6"/>
  <c r="M313" i="6"/>
  <c r="L312" i="6"/>
  <c r="K312" i="6"/>
  <c r="J312" i="6"/>
  <c r="I312" i="6"/>
  <c r="H312" i="6"/>
  <c r="G312" i="6"/>
  <c r="M312" i="6" s="1"/>
  <c r="F312" i="6"/>
  <c r="L311" i="6"/>
  <c r="K311" i="6"/>
  <c r="J311" i="6"/>
  <c r="I311" i="6"/>
  <c r="H311" i="6"/>
  <c r="G311" i="6"/>
  <c r="M311" i="6" s="1"/>
  <c r="F311" i="6"/>
  <c r="K310" i="6"/>
  <c r="G310" i="6"/>
  <c r="M309" i="6"/>
  <c r="L308" i="6"/>
  <c r="L305" i="6" s="1"/>
  <c r="K308" i="6"/>
  <c r="J308" i="6"/>
  <c r="I308" i="6"/>
  <c r="H308" i="6"/>
  <c r="H305" i="6" s="1"/>
  <c r="M305" i="6" s="1"/>
  <c r="G308" i="6"/>
  <c r="F308" i="6"/>
  <c r="M307" i="6"/>
  <c r="L306" i="6"/>
  <c r="K306" i="6"/>
  <c r="J306" i="6"/>
  <c r="I306" i="6"/>
  <c r="M306" i="6" s="1"/>
  <c r="H306" i="6"/>
  <c r="G306" i="6"/>
  <c r="F306" i="6"/>
  <c r="K305" i="6"/>
  <c r="J305" i="6"/>
  <c r="I305" i="6"/>
  <c r="G305" i="6"/>
  <c r="F305" i="6"/>
  <c r="M304" i="6"/>
  <c r="L303" i="6"/>
  <c r="L300" i="6" s="1"/>
  <c r="K303" i="6"/>
  <c r="J303" i="6"/>
  <c r="J300" i="6" s="1"/>
  <c r="J291" i="6" s="1"/>
  <c r="I303" i="6"/>
  <c r="I300" i="6" s="1"/>
  <c r="H303" i="6"/>
  <c r="H300" i="6" s="1"/>
  <c r="G303" i="6"/>
  <c r="F303" i="6"/>
  <c r="M302" i="6"/>
  <c r="L301" i="6"/>
  <c r="K301" i="6"/>
  <c r="J301" i="6"/>
  <c r="I301" i="6"/>
  <c r="H301" i="6"/>
  <c r="G301" i="6"/>
  <c r="M301" i="6" s="1"/>
  <c r="F301" i="6"/>
  <c r="K300" i="6"/>
  <c r="G300" i="6"/>
  <c r="G291" i="6" s="1"/>
  <c r="M299" i="6"/>
  <c r="L298" i="6"/>
  <c r="L295" i="6" s="1"/>
  <c r="K298" i="6"/>
  <c r="J298" i="6"/>
  <c r="I298" i="6"/>
  <c r="H298" i="6"/>
  <c r="H295" i="6" s="1"/>
  <c r="G298" i="6"/>
  <c r="F298" i="6"/>
  <c r="M297" i="6"/>
  <c r="L296" i="6"/>
  <c r="K296" i="6"/>
  <c r="J296" i="6"/>
  <c r="I296" i="6"/>
  <c r="M296" i="6" s="1"/>
  <c r="H296" i="6"/>
  <c r="G296" i="6"/>
  <c r="F296" i="6"/>
  <c r="K295" i="6"/>
  <c r="J295" i="6"/>
  <c r="I295" i="6"/>
  <c r="G295" i="6"/>
  <c r="F295" i="6"/>
  <c r="M294" i="6"/>
  <c r="L293" i="6"/>
  <c r="K293" i="6"/>
  <c r="J293" i="6"/>
  <c r="I293" i="6"/>
  <c r="H293" i="6"/>
  <c r="G293" i="6"/>
  <c r="F293" i="6"/>
  <c r="M293" i="6" s="1"/>
  <c r="L292" i="6"/>
  <c r="K292" i="6"/>
  <c r="J292" i="6"/>
  <c r="I292" i="6"/>
  <c r="H292" i="6"/>
  <c r="G292" i="6"/>
  <c r="F292" i="6"/>
  <c r="M292" i="6" s="1"/>
  <c r="K291" i="6"/>
  <c r="M290" i="6"/>
  <c r="M289" i="6"/>
  <c r="M288" i="6"/>
  <c r="M287" i="6"/>
  <c r="M286" i="6"/>
  <c r="M285" i="6"/>
  <c r="M284" i="6"/>
  <c r="L283" i="6"/>
  <c r="K283" i="6"/>
  <c r="K282" i="6" s="1"/>
  <c r="J283" i="6"/>
  <c r="I283" i="6"/>
  <c r="M283" i="6" s="1"/>
  <c r="H283" i="6"/>
  <c r="G283" i="6"/>
  <c r="G282" i="6" s="1"/>
  <c r="F283" i="6"/>
  <c r="L282" i="6"/>
  <c r="L278" i="6" s="1"/>
  <c r="J282" i="6"/>
  <c r="I282" i="6"/>
  <c r="I278" i="6" s="1"/>
  <c r="H282" i="6"/>
  <c r="F282" i="6"/>
  <c r="M281" i="6"/>
  <c r="L280" i="6"/>
  <c r="K280" i="6"/>
  <c r="J280" i="6"/>
  <c r="I280" i="6"/>
  <c r="H280" i="6"/>
  <c r="G280" i="6"/>
  <c r="F280" i="6"/>
  <c r="M280" i="6" s="1"/>
  <c r="L279" i="6"/>
  <c r="K279" i="6"/>
  <c r="J279" i="6"/>
  <c r="I279" i="6"/>
  <c r="H279" i="6"/>
  <c r="G279" i="6"/>
  <c r="F279" i="6"/>
  <c r="M279" i="6" s="1"/>
  <c r="J278" i="6"/>
  <c r="H278" i="6"/>
  <c r="M277" i="6"/>
  <c r="L276" i="6"/>
  <c r="L275" i="6" s="1"/>
  <c r="K276" i="6"/>
  <c r="K275" i="6" s="1"/>
  <c r="J276" i="6"/>
  <c r="J275" i="6" s="1"/>
  <c r="I276" i="6"/>
  <c r="H276" i="6"/>
  <c r="G276" i="6"/>
  <c r="G275" i="6" s="1"/>
  <c r="G238" i="6" s="1"/>
  <c r="F276" i="6"/>
  <c r="F275" i="6" s="1"/>
  <c r="I275" i="6"/>
  <c r="H275" i="6"/>
  <c r="M274" i="6"/>
  <c r="L273" i="6"/>
  <c r="K273" i="6"/>
  <c r="J273" i="6"/>
  <c r="I273" i="6"/>
  <c r="H273" i="6"/>
  <c r="M273" i="6" s="1"/>
  <c r="G273" i="6"/>
  <c r="F273" i="6"/>
  <c r="L272" i="6"/>
  <c r="K272" i="6"/>
  <c r="J272" i="6"/>
  <c r="I272" i="6"/>
  <c r="H272" i="6"/>
  <c r="M272" i="6" s="1"/>
  <c r="G272" i="6"/>
  <c r="F272" i="6"/>
  <c r="M271" i="6"/>
  <c r="L270" i="6"/>
  <c r="K270" i="6"/>
  <c r="J270" i="6"/>
  <c r="I270" i="6"/>
  <c r="M270" i="6" s="1"/>
  <c r="H270" i="6"/>
  <c r="G270" i="6"/>
  <c r="F270" i="6"/>
  <c r="L269" i="6"/>
  <c r="K269" i="6"/>
  <c r="J269" i="6"/>
  <c r="I269" i="6"/>
  <c r="M269" i="6" s="1"/>
  <c r="H269" i="6"/>
  <c r="G269" i="6"/>
  <c r="F269" i="6"/>
  <c r="M268" i="6"/>
  <c r="L267" i="6"/>
  <c r="K267" i="6"/>
  <c r="J267" i="6"/>
  <c r="J266" i="6" s="1"/>
  <c r="I267" i="6"/>
  <c r="H267" i="6"/>
  <c r="G267" i="6"/>
  <c r="F267" i="6"/>
  <c r="M267" i="6" s="1"/>
  <c r="L266" i="6"/>
  <c r="K266" i="6"/>
  <c r="I266" i="6"/>
  <c r="H266" i="6"/>
  <c r="G266" i="6"/>
  <c r="M265" i="6"/>
  <c r="L264" i="6"/>
  <c r="K264" i="6"/>
  <c r="J264" i="6"/>
  <c r="I264" i="6"/>
  <c r="M264" i="6" s="1"/>
  <c r="H264" i="6"/>
  <c r="G264" i="6"/>
  <c r="F264" i="6"/>
  <c r="L263" i="6"/>
  <c r="K263" i="6"/>
  <c r="J263" i="6"/>
  <c r="I263" i="6"/>
  <c r="M263" i="6" s="1"/>
  <c r="H263" i="6"/>
  <c r="G263" i="6"/>
  <c r="F263" i="6"/>
  <c r="M262" i="6"/>
  <c r="L261" i="6"/>
  <c r="K261" i="6"/>
  <c r="J261" i="6"/>
  <c r="I261" i="6"/>
  <c r="H261" i="6"/>
  <c r="G261" i="6"/>
  <c r="F261" i="6"/>
  <c r="M261" i="6" s="1"/>
  <c r="L260" i="6"/>
  <c r="K260" i="6"/>
  <c r="J260" i="6"/>
  <c r="I260" i="6"/>
  <c r="H260" i="6"/>
  <c r="G260" i="6"/>
  <c r="F260" i="6"/>
  <c r="M260" i="6" s="1"/>
  <c r="M259" i="6"/>
  <c r="L258" i="6"/>
  <c r="K258" i="6"/>
  <c r="J258" i="6"/>
  <c r="M258" i="6" s="1"/>
  <c r="L257" i="6"/>
  <c r="K257" i="6"/>
  <c r="J257" i="6"/>
  <c r="M257" i="6" s="1"/>
  <c r="M256" i="6"/>
  <c r="L255" i="6"/>
  <c r="L254" i="6" s="1"/>
  <c r="F255" i="6"/>
  <c r="M255" i="6" s="1"/>
  <c r="M253" i="6"/>
  <c r="L252" i="6"/>
  <c r="K252" i="6"/>
  <c r="J252" i="6"/>
  <c r="I252" i="6"/>
  <c r="M252" i="6" s="1"/>
  <c r="H252" i="6"/>
  <c r="G252" i="6"/>
  <c r="F252" i="6"/>
  <c r="L251" i="6"/>
  <c r="K251" i="6"/>
  <c r="J251" i="6"/>
  <c r="I251" i="6"/>
  <c r="M251" i="6" s="1"/>
  <c r="H251" i="6"/>
  <c r="G251" i="6"/>
  <c r="F251" i="6"/>
  <c r="M250" i="6"/>
  <c r="L249" i="6"/>
  <c r="K249" i="6"/>
  <c r="J249" i="6"/>
  <c r="J248" i="6" s="1"/>
  <c r="I249" i="6"/>
  <c r="H249" i="6"/>
  <c r="G249" i="6"/>
  <c r="F249" i="6"/>
  <c r="M249" i="6" s="1"/>
  <c r="L248" i="6"/>
  <c r="K248" i="6"/>
  <c r="I248" i="6"/>
  <c r="H248" i="6"/>
  <c r="G248" i="6"/>
  <c r="M247" i="6"/>
  <c r="M246" i="6"/>
  <c r="F246" i="6"/>
  <c r="F245" i="6" s="1"/>
  <c r="M245" i="6" s="1"/>
  <c r="M244" i="6"/>
  <c r="L243" i="6"/>
  <c r="K243" i="6"/>
  <c r="J243" i="6"/>
  <c r="I243" i="6"/>
  <c r="M243" i="6" s="1"/>
  <c r="H243" i="6"/>
  <c r="G243" i="6"/>
  <c r="F243" i="6"/>
  <c r="L242" i="6"/>
  <c r="K242" i="6"/>
  <c r="J242" i="6"/>
  <c r="I242" i="6"/>
  <c r="M242" i="6" s="1"/>
  <c r="H242" i="6"/>
  <c r="G242" i="6"/>
  <c r="F242" i="6"/>
  <c r="M241" i="6"/>
  <c r="L240" i="6"/>
  <c r="K240" i="6"/>
  <c r="J240" i="6"/>
  <c r="M240" i="6" s="1"/>
  <c r="L239" i="6"/>
  <c r="K239" i="6"/>
  <c r="J239" i="6"/>
  <c r="M239" i="6" s="1"/>
  <c r="I238" i="6"/>
  <c r="M237" i="6"/>
  <c r="L236" i="6"/>
  <c r="L235" i="6" s="1"/>
  <c r="K236" i="6"/>
  <c r="J236" i="6"/>
  <c r="I236" i="6"/>
  <c r="H236" i="6"/>
  <c r="H235" i="6" s="1"/>
  <c r="G236" i="6"/>
  <c r="F236" i="6"/>
  <c r="K235" i="6"/>
  <c r="J235" i="6"/>
  <c r="I235" i="6"/>
  <c r="G235" i="6"/>
  <c r="F235" i="6"/>
  <c r="M234" i="6"/>
  <c r="L233" i="6"/>
  <c r="K233" i="6"/>
  <c r="J233" i="6"/>
  <c r="I233" i="6"/>
  <c r="H233" i="6"/>
  <c r="G233" i="6"/>
  <c r="M233" i="6" s="1"/>
  <c r="F233" i="6"/>
  <c r="L232" i="6"/>
  <c r="K232" i="6"/>
  <c r="J232" i="6"/>
  <c r="I232" i="6"/>
  <c r="H232" i="6"/>
  <c r="H219" i="6" s="1"/>
  <c r="G232" i="6"/>
  <c r="M232" i="6" s="1"/>
  <c r="F232" i="6"/>
  <c r="M231" i="6"/>
  <c r="L230" i="6"/>
  <c r="K230" i="6"/>
  <c r="J230" i="6"/>
  <c r="I230" i="6"/>
  <c r="M230" i="6" s="1"/>
  <c r="H230" i="6"/>
  <c r="G230" i="6"/>
  <c r="F230" i="6"/>
  <c r="L229" i="6"/>
  <c r="K229" i="6"/>
  <c r="J229" i="6"/>
  <c r="I229" i="6"/>
  <c r="M229" i="6" s="1"/>
  <c r="H229" i="6"/>
  <c r="G229" i="6"/>
  <c r="F229" i="6"/>
  <c r="M228" i="6"/>
  <c r="L227" i="6"/>
  <c r="K227" i="6"/>
  <c r="J227" i="6"/>
  <c r="I227" i="6"/>
  <c r="H227" i="6"/>
  <c r="G227" i="6"/>
  <c r="F227" i="6"/>
  <c r="M227" i="6" s="1"/>
  <c r="L226" i="6"/>
  <c r="K226" i="6"/>
  <c r="J226" i="6"/>
  <c r="I226" i="6"/>
  <c r="I219" i="6" s="1"/>
  <c r="H226" i="6"/>
  <c r="G226" i="6"/>
  <c r="F226" i="6"/>
  <c r="M226" i="6" s="1"/>
  <c r="M225" i="6"/>
  <c r="L224" i="6"/>
  <c r="K224" i="6"/>
  <c r="K223" i="6" s="1"/>
  <c r="K219" i="6" s="1"/>
  <c r="J224" i="6"/>
  <c r="M224" i="6" s="1"/>
  <c r="L223" i="6"/>
  <c r="M222" i="6"/>
  <c r="M221" i="6"/>
  <c r="M220" i="6"/>
  <c r="G219" i="6"/>
  <c r="M217" i="6"/>
  <c r="L216" i="6"/>
  <c r="K216" i="6"/>
  <c r="J216" i="6"/>
  <c r="I216" i="6"/>
  <c r="H216" i="6"/>
  <c r="G216" i="6"/>
  <c r="M216" i="6" s="1"/>
  <c r="F216" i="6"/>
  <c r="L215" i="6"/>
  <c r="K215" i="6"/>
  <c r="J215" i="6"/>
  <c r="I215" i="6"/>
  <c r="H215" i="6"/>
  <c r="G215" i="6"/>
  <c r="M215" i="6" s="1"/>
  <c r="F215" i="6"/>
  <c r="L214" i="6"/>
  <c r="K214" i="6"/>
  <c r="J214" i="6"/>
  <c r="I214" i="6"/>
  <c r="H214" i="6"/>
  <c r="G214" i="6"/>
  <c r="M214" i="6" s="1"/>
  <c r="F214" i="6"/>
  <c r="L213" i="6"/>
  <c r="K213" i="6"/>
  <c r="J213" i="6"/>
  <c r="I213" i="6"/>
  <c r="H213" i="6"/>
  <c r="G213" i="6"/>
  <c r="M213" i="6" s="1"/>
  <c r="F213" i="6"/>
  <c r="M212" i="6"/>
  <c r="L211" i="6"/>
  <c r="K211" i="6"/>
  <c r="J211" i="6"/>
  <c r="I211" i="6"/>
  <c r="M211" i="6" s="1"/>
  <c r="H211" i="6"/>
  <c r="G211" i="6"/>
  <c r="F211" i="6"/>
  <c r="L210" i="6"/>
  <c r="K210" i="6"/>
  <c r="J210" i="6"/>
  <c r="I210" i="6"/>
  <c r="M210" i="6" s="1"/>
  <c r="H210" i="6"/>
  <c r="G210" i="6"/>
  <c r="F210" i="6"/>
  <c r="M209" i="6"/>
  <c r="L208" i="6"/>
  <c r="K208" i="6"/>
  <c r="J208" i="6"/>
  <c r="J207" i="6" s="1"/>
  <c r="J203" i="6" s="1"/>
  <c r="I208" i="6"/>
  <c r="I207" i="6" s="1"/>
  <c r="H208" i="6"/>
  <c r="L207" i="6"/>
  <c r="L203" i="6" s="1"/>
  <c r="K207" i="6"/>
  <c r="H207" i="6"/>
  <c r="M206" i="6"/>
  <c r="L205" i="6"/>
  <c r="K205" i="6"/>
  <c r="J205" i="6"/>
  <c r="I205" i="6"/>
  <c r="H205" i="6"/>
  <c r="G205" i="6"/>
  <c r="F205" i="6"/>
  <c r="M205" i="6" s="1"/>
  <c r="L204" i="6"/>
  <c r="K204" i="6"/>
  <c r="J204" i="6"/>
  <c r="I204" i="6"/>
  <c r="H204" i="6"/>
  <c r="G204" i="6"/>
  <c r="F204" i="6"/>
  <c r="M204" i="6" s="1"/>
  <c r="K203" i="6"/>
  <c r="G203" i="6"/>
  <c r="F203" i="6"/>
  <c r="M202" i="6"/>
  <c r="L201" i="6"/>
  <c r="K201" i="6"/>
  <c r="J201" i="6"/>
  <c r="I201" i="6"/>
  <c r="H201" i="6"/>
  <c r="G201" i="6"/>
  <c r="M201" i="6" s="1"/>
  <c r="F201" i="6"/>
  <c r="L200" i="6"/>
  <c r="K200" i="6"/>
  <c r="J200" i="6"/>
  <c r="I200" i="6"/>
  <c r="H200" i="6"/>
  <c r="G200" i="6"/>
  <c r="M200" i="6" s="1"/>
  <c r="F200" i="6"/>
  <c r="M199" i="6"/>
  <c r="L198" i="6"/>
  <c r="K198" i="6"/>
  <c r="J198" i="6"/>
  <c r="I198" i="6"/>
  <c r="M198" i="6" s="1"/>
  <c r="H198" i="6"/>
  <c r="G198" i="6"/>
  <c r="F198" i="6"/>
  <c r="L197" i="6"/>
  <c r="K197" i="6"/>
  <c r="J197" i="6"/>
  <c r="I197" i="6"/>
  <c r="M197" i="6" s="1"/>
  <c r="H197" i="6"/>
  <c r="G197" i="6"/>
  <c r="F197" i="6"/>
  <c r="M196" i="6"/>
  <c r="I196" i="6"/>
  <c r="I195" i="6" s="1"/>
  <c r="L195" i="6"/>
  <c r="K195" i="6"/>
  <c r="K194" i="6" s="1"/>
  <c r="J195" i="6"/>
  <c r="J194" i="6" s="1"/>
  <c r="L194" i="6"/>
  <c r="M193" i="6"/>
  <c r="I193" i="6"/>
  <c r="I192" i="6" s="1"/>
  <c r="L192" i="6"/>
  <c r="K192" i="6"/>
  <c r="K191" i="6" s="1"/>
  <c r="J192" i="6"/>
  <c r="J191" i="6" s="1"/>
  <c r="L191" i="6"/>
  <c r="M190" i="6"/>
  <c r="L189" i="6"/>
  <c r="K189" i="6"/>
  <c r="J189" i="6"/>
  <c r="I189" i="6"/>
  <c r="H189" i="6"/>
  <c r="G189" i="6"/>
  <c r="F189" i="6"/>
  <c r="M189" i="6" s="1"/>
  <c r="L188" i="6"/>
  <c r="K188" i="6"/>
  <c r="J188" i="6"/>
  <c r="I188" i="6"/>
  <c r="H188" i="6"/>
  <c r="G188" i="6"/>
  <c r="F188" i="6"/>
  <c r="M188" i="6" s="1"/>
  <c r="M187" i="6"/>
  <c r="L186" i="6"/>
  <c r="K186" i="6"/>
  <c r="K183" i="6" s="1"/>
  <c r="J186" i="6"/>
  <c r="J183" i="6" s="1"/>
  <c r="I186" i="6"/>
  <c r="H186" i="6"/>
  <c r="G186" i="6"/>
  <c r="G183" i="6" s="1"/>
  <c r="F186" i="6"/>
  <c r="M186" i="6" s="1"/>
  <c r="M185" i="6"/>
  <c r="L184" i="6"/>
  <c r="K184" i="6"/>
  <c r="J184" i="6"/>
  <c r="I184" i="6"/>
  <c r="H184" i="6"/>
  <c r="G184" i="6"/>
  <c r="M184" i="6" s="1"/>
  <c r="F184" i="6"/>
  <c r="L183" i="6"/>
  <c r="I183" i="6"/>
  <c r="H183" i="6"/>
  <c r="M182" i="6"/>
  <c r="L181" i="6"/>
  <c r="K181" i="6"/>
  <c r="J181" i="6"/>
  <c r="J178" i="6" s="1"/>
  <c r="I181" i="6"/>
  <c r="I178" i="6" s="1"/>
  <c r="H181" i="6"/>
  <c r="G181" i="6"/>
  <c r="F181" i="6"/>
  <c r="F178" i="6" s="1"/>
  <c r="M178" i="6" s="1"/>
  <c r="M180" i="6"/>
  <c r="M179" i="6"/>
  <c r="L179" i="6"/>
  <c r="L178" i="6"/>
  <c r="K178" i="6"/>
  <c r="H178" i="6"/>
  <c r="G178" i="6"/>
  <c r="M177" i="6"/>
  <c r="L176" i="6"/>
  <c r="K176" i="6"/>
  <c r="K175" i="6" s="1"/>
  <c r="J176" i="6"/>
  <c r="I176" i="6"/>
  <c r="H176" i="6"/>
  <c r="G176" i="6"/>
  <c r="G175" i="6" s="1"/>
  <c r="F176" i="6"/>
  <c r="L175" i="6"/>
  <c r="L171" i="6" s="1"/>
  <c r="J175" i="6"/>
  <c r="H175" i="6"/>
  <c r="H171" i="6" s="1"/>
  <c r="F175" i="6"/>
  <c r="M174" i="6"/>
  <c r="L173" i="6"/>
  <c r="K173" i="6"/>
  <c r="J173" i="6"/>
  <c r="I173" i="6"/>
  <c r="H173" i="6"/>
  <c r="G173" i="6"/>
  <c r="F173" i="6"/>
  <c r="M173" i="6" s="1"/>
  <c r="L172" i="6"/>
  <c r="K172" i="6"/>
  <c r="J172" i="6"/>
  <c r="I172" i="6"/>
  <c r="H172" i="6"/>
  <c r="G172" i="6"/>
  <c r="F172" i="6"/>
  <c r="M172" i="6" s="1"/>
  <c r="M170" i="6"/>
  <c r="L169" i="6"/>
  <c r="K169" i="6"/>
  <c r="J169" i="6"/>
  <c r="I169" i="6"/>
  <c r="H169" i="6"/>
  <c r="G169" i="6"/>
  <c r="F169" i="6"/>
  <c r="M169" i="6" s="1"/>
  <c r="L168" i="6"/>
  <c r="K168" i="6"/>
  <c r="J168" i="6"/>
  <c r="I168" i="6"/>
  <c r="H168" i="6"/>
  <c r="G168" i="6"/>
  <c r="F168" i="6"/>
  <c r="M168" i="6" s="1"/>
  <c r="M167" i="6"/>
  <c r="L166" i="6"/>
  <c r="L165" i="6" s="1"/>
  <c r="K166" i="6"/>
  <c r="K165" i="6" s="1"/>
  <c r="J166" i="6"/>
  <c r="I166" i="6"/>
  <c r="H166" i="6"/>
  <c r="M166" i="6" s="1"/>
  <c r="J165" i="6"/>
  <c r="I165" i="6"/>
  <c r="M164" i="6"/>
  <c r="L163" i="6"/>
  <c r="L162" i="6" s="1"/>
  <c r="K163" i="6"/>
  <c r="J163" i="6"/>
  <c r="J162" i="6" s="1"/>
  <c r="I163" i="6"/>
  <c r="H163" i="6"/>
  <c r="H162" i="6" s="1"/>
  <c r="G163" i="6"/>
  <c r="F163" i="6"/>
  <c r="F162" i="6" s="1"/>
  <c r="F161" i="6" s="1"/>
  <c r="K162" i="6"/>
  <c r="I162" i="6"/>
  <c r="I155" i="6" s="1"/>
  <c r="G162" i="6"/>
  <c r="L160" i="6"/>
  <c r="K160" i="6"/>
  <c r="J160" i="6"/>
  <c r="I160" i="6"/>
  <c r="H160" i="6"/>
  <c r="G160" i="6"/>
  <c r="L159" i="6"/>
  <c r="K159" i="6"/>
  <c r="J159" i="6"/>
  <c r="I159" i="6"/>
  <c r="H159" i="6"/>
  <c r="G159" i="6"/>
  <c r="M158" i="6"/>
  <c r="L157" i="6"/>
  <c r="K157" i="6"/>
  <c r="J157" i="6"/>
  <c r="I157" i="6"/>
  <c r="H157" i="6"/>
  <c r="G157" i="6"/>
  <c r="F157" i="6"/>
  <c r="L156" i="6"/>
  <c r="K156" i="6"/>
  <c r="J156" i="6"/>
  <c r="I156" i="6"/>
  <c r="H156" i="6"/>
  <c r="G156" i="6"/>
  <c r="F156" i="6"/>
  <c r="M154" i="6"/>
  <c r="L153" i="6"/>
  <c r="K153" i="6"/>
  <c r="J153" i="6"/>
  <c r="I153" i="6"/>
  <c r="M153" i="6" s="1"/>
  <c r="H153" i="6"/>
  <c r="G153" i="6"/>
  <c r="F153" i="6"/>
  <c r="L152" i="6"/>
  <c r="L148" i="6" s="1"/>
  <c r="K152" i="6"/>
  <c r="J152" i="6"/>
  <c r="I152" i="6"/>
  <c r="I148" i="6" s="1"/>
  <c r="H152" i="6"/>
  <c r="H148" i="6" s="1"/>
  <c r="G152" i="6"/>
  <c r="F152" i="6"/>
  <c r="M151" i="6"/>
  <c r="L150" i="6"/>
  <c r="K150" i="6"/>
  <c r="J150" i="6"/>
  <c r="I150" i="6"/>
  <c r="H150" i="6"/>
  <c r="G150" i="6"/>
  <c r="F150" i="6"/>
  <c r="M150" i="6" s="1"/>
  <c r="L149" i="6"/>
  <c r="K149" i="6"/>
  <c r="J149" i="6"/>
  <c r="J148" i="6" s="1"/>
  <c r="I149" i="6"/>
  <c r="H149" i="6"/>
  <c r="G149" i="6"/>
  <c r="F149" i="6"/>
  <c r="M149" i="6" s="1"/>
  <c r="K148" i="6"/>
  <c r="G148" i="6"/>
  <c r="F148" i="6"/>
  <c r="M146" i="6"/>
  <c r="L145" i="6"/>
  <c r="K145" i="6"/>
  <c r="J145" i="6"/>
  <c r="I145" i="6"/>
  <c r="I144" i="6" s="1"/>
  <c r="H145" i="6"/>
  <c r="G145" i="6"/>
  <c r="F145" i="6"/>
  <c r="L144" i="6"/>
  <c r="K144" i="6"/>
  <c r="J144" i="6"/>
  <c r="J138" i="6" s="1"/>
  <c r="H144" i="6"/>
  <c r="G144" i="6"/>
  <c r="F144" i="6"/>
  <c r="M143" i="6"/>
  <c r="L142" i="6"/>
  <c r="K142" i="6"/>
  <c r="K139" i="6" s="1"/>
  <c r="K138" i="6" s="1"/>
  <c r="J142" i="6"/>
  <c r="I142" i="6"/>
  <c r="H142" i="6"/>
  <c r="G142" i="6"/>
  <c r="F142" i="6"/>
  <c r="M141" i="6"/>
  <c r="L140" i="6"/>
  <c r="K140" i="6"/>
  <c r="J140" i="6"/>
  <c r="I140" i="6"/>
  <c r="I139" i="6" s="1"/>
  <c r="H140" i="6"/>
  <c r="M140" i="6" s="1"/>
  <c r="G140" i="6"/>
  <c r="F140" i="6"/>
  <c r="L139" i="6"/>
  <c r="J139" i="6"/>
  <c r="F139" i="6"/>
  <c r="M137" i="6"/>
  <c r="L136" i="6"/>
  <c r="K136" i="6"/>
  <c r="J136" i="6"/>
  <c r="I136" i="6"/>
  <c r="H136" i="6"/>
  <c r="G136" i="6"/>
  <c r="F136" i="6"/>
  <c r="M136" i="6" s="1"/>
  <c r="L135" i="6"/>
  <c r="K135" i="6"/>
  <c r="J135" i="6"/>
  <c r="I135" i="6"/>
  <c r="H135" i="6"/>
  <c r="G135" i="6"/>
  <c r="F135" i="6"/>
  <c r="M135" i="6" s="1"/>
  <c r="M134" i="6"/>
  <c r="L133" i="6"/>
  <c r="K133" i="6"/>
  <c r="K132" i="6" s="1"/>
  <c r="J133" i="6"/>
  <c r="I133" i="6"/>
  <c r="H133" i="6"/>
  <c r="G133" i="6"/>
  <c r="G132" i="6" s="1"/>
  <c r="F133" i="6"/>
  <c r="L132" i="6"/>
  <c r="J132" i="6"/>
  <c r="I132" i="6"/>
  <c r="H132" i="6"/>
  <c r="F132" i="6"/>
  <c r="M131" i="6"/>
  <c r="L130" i="6"/>
  <c r="K130" i="6"/>
  <c r="J130" i="6"/>
  <c r="I130" i="6"/>
  <c r="H130" i="6"/>
  <c r="G130" i="6"/>
  <c r="F130" i="6"/>
  <c r="L129" i="6"/>
  <c r="K129" i="6"/>
  <c r="J129" i="6"/>
  <c r="I129" i="6"/>
  <c r="M129" i="6" s="1"/>
  <c r="H129" i="6"/>
  <c r="G129" i="6"/>
  <c r="F129" i="6"/>
  <c r="M128" i="6"/>
  <c r="L127" i="6"/>
  <c r="L126" i="6" s="1"/>
  <c r="L125" i="6" s="1"/>
  <c r="K127" i="6"/>
  <c r="J127" i="6"/>
  <c r="I127" i="6"/>
  <c r="H127" i="6"/>
  <c r="G127" i="6"/>
  <c r="F127" i="6"/>
  <c r="M127" i="6" s="1"/>
  <c r="K126" i="6"/>
  <c r="J126" i="6"/>
  <c r="I126" i="6"/>
  <c r="H126" i="6"/>
  <c r="H125" i="6" s="1"/>
  <c r="G126" i="6"/>
  <c r="F126" i="6"/>
  <c r="F125" i="6" s="1"/>
  <c r="J125" i="6"/>
  <c r="I125" i="6"/>
  <c r="M124" i="6"/>
  <c r="L123" i="6"/>
  <c r="K123" i="6"/>
  <c r="J123" i="6"/>
  <c r="I123" i="6"/>
  <c r="H123" i="6"/>
  <c r="G123" i="6"/>
  <c r="F123" i="6"/>
  <c r="M123" i="6" s="1"/>
  <c r="L122" i="6"/>
  <c r="K122" i="6"/>
  <c r="J122" i="6"/>
  <c r="I122" i="6"/>
  <c r="H122" i="6"/>
  <c r="G122" i="6"/>
  <c r="F122" i="6"/>
  <c r="M122" i="6" s="1"/>
  <c r="L121" i="6"/>
  <c r="K121" i="6"/>
  <c r="J121" i="6"/>
  <c r="I121" i="6"/>
  <c r="H121" i="6"/>
  <c r="G121" i="6"/>
  <c r="F121" i="6"/>
  <c r="M121" i="6" s="1"/>
  <c r="M120" i="6"/>
  <c r="L119" i="6"/>
  <c r="K119" i="6"/>
  <c r="K118" i="6" s="1"/>
  <c r="K117" i="6" s="1"/>
  <c r="J119" i="6"/>
  <c r="J118" i="6" s="1"/>
  <c r="J117" i="6" s="1"/>
  <c r="I119" i="6"/>
  <c r="H119" i="6"/>
  <c r="G119" i="6"/>
  <c r="G118" i="6" s="1"/>
  <c r="G117" i="6" s="1"/>
  <c r="F119" i="6"/>
  <c r="M119" i="6" s="1"/>
  <c r="L118" i="6"/>
  <c r="I118" i="6"/>
  <c r="H118" i="6"/>
  <c r="L117" i="6"/>
  <c r="I117" i="6"/>
  <c r="H117" i="6"/>
  <c r="M116" i="6"/>
  <c r="L115" i="6"/>
  <c r="L114" i="6" s="1"/>
  <c r="L113" i="6" s="1"/>
  <c r="K115" i="6"/>
  <c r="K114" i="6" s="1"/>
  <c r="K113" i="6" s="1"/>
  <c r="J115" i="6"/>
  <c r="J114" i="6" s="1"/>
  <c r="J113" i="6" s="1"/>
  <c r="I115" i="6"/>
  <c r="H115" i="6"/>
  <c r="H114" i="6" s="1"/>
  <c r="H113" i="6" s="1"/>
  <c r="G115" i="6"/>
  <c r="G114" i="6" s="1"/>
  <c r="G113" i="6" s="1"/>
  <c r="F115" i="6"/>
  <c r="F114" i="6" s="1"/>
  <c r="F113" i="6" s="1"/>
  <c r="I114" i="6"/>
  <c r="I113" i="6" s="1"/>
  <c r="M111" i="6"/>
  <c r="L110" i="6"/>
  <c r="K110" i="6"/>
  <c r="J110" i="6"/>
  <c r="I110" i="6"/>
  <c r="H110" i="6"/>
  <c r="M110" i="6" s="1"/>
  <c r="G110" i="6"/>
  <c r="F110" i="6"/>
  <c r="L109" i="6"/>
  <c r="L98" i="6" s="1"/>
  <c r="K109" i="6"/>
  <c r="J109" i="6"/>
  <c r="I109" i="6"/>
  <c r="H109" i="6"/>
  <c r="M109" i="6" s="1"/>
  <c r="G109" i="6"/>
  <c r="F109" i="6"/>
  <c r="M108" i="6"/>
  <c r="M107" i="6"/>
  <c r="F107" i="6"/>
  <c r="F106" i="6"/>
  <c r="M106" i="6" s="1"/>
  <c r="M105" i="6"/>
  <c r="F104" i="6"/>
  <c r="M104" i="6" s="1"/>
  <c r="M103" i="6"/>
  <c r="L102" i="6"/>
  <c r="K102" i="6"/>
  <c r="K99" i="6" s="1"/>
  <c r="K98" i="6" s="1"/>
  <c r="F102" i="6"/>
  <c r="M101" i="6"/>
  <c r="F100" i="6"/>
  <c r="M100" i="6" s="1"/>
  <c r="L99" i="6"/>
  <c r="J98" i="6"/>
  <c r="I98" i="6"/>
  <c r="H98" i="6"/>
  <c r="G98" i="6"/>
  <c r="M97" i="6"/>
  <c r="L96" i="6"/>
  <c r="K96" i="6"/>
  <c r="J96" i="6"/>
  <c r="I96" i="6"/>
  <c r="M96" i="6" s="1"/>
  <c r="F96" i="6"/>
  <c r="M95" i="6"/>
  <c r="L94" i="6"/>
  <c r="L93" i="6" s="1"/>
  <c r="L92" i="6" s="1"/>
  <c r="K94" i="6"/>
  <c r="J94" i="6"/>
  <c r="I94" i="6"/>
  <c r="F94" i="6"/>
  <c r="M94" i="6" s="1"/>
  <c r="K93" i="6"/>
  <c r="K92" i="6" s="1"/>
  <c r="J93" i="6"/>
  <c r="J92" i="6" s="1"/>
  <c r="J91" i="6" s="1"/>
  <c r="F93" i="6"/>
  <c r="H92" i="6"/>
  <c r="G92" i="6"/>
  <c r="H91" i="6"/>
  <c r="G91" i="6"/>
  <c r="K90" i="6"/>
  <c r="K89" i="6" s="1"/>
  <c r="K86" i="6" s="1"/>
  <c r="K85" i="6" s="1"/>
  <c r="K84" i="6" s="1"/>
  <c r="L89" i="6"/>
  <c r="L86" i="6" s="1"/>
  <c r="L85" i="6" s="1"/>
  <c r="L84" i="6" s="1"/>
  <c r="F89" i="6"/>
  <c r="M88" i="6"/>
  <c r="L87" i="6"/>
  <c r="K87" i="6"/>
  <c r="J87" i="6"/>
  <c r="I87" i="6"/>
  <c r="M87" i="6" s="1"/>
  <c r="H87" i="6"/>
  <c r="G87" i="6"/>
  <c r="F87" i="6"/>
  <c r="J86" i="6"/>
  <c r="I86" i="6"/>
  <c r="H86" i="6"/>
  <c r="G86" i="6"/>
  <c r="G85" i="6" s="1"/>
  <c r="G84" i="6" s="1"/>
  <c r="J85" i="6"/>
  <c r="I85" i="6"/>
  <c r="I84" i="6" s="1"/>
  <c r="H85" i="6"/>
  <c r="J84" i="6"/>
  <c r="H84" i="6"/>
  <c r="M83" i="6"/>
  <c r="M82" i="6"/>
  <c r="M81" i="6"/>
  <c r="M80" i="6"/>
  <c r="L79" i="6"/>
  <c r="K79" i="6"/>
  <c r="K78" i="6" s="1"/>
  <c r="J79" i="6"/>
  <c r="J78" i="6" s="1"/>
  <c r="I79" i="6"/>
  <c r="H79" i="6"/>
  <c r="G79" i="6"/>
  <c r="F79" i="6"/>
  <c r="F78" i="6" s="1"/>
  <c r="L78" i="6"/>
  <c r="I78" i="6"/>
  <c r="H78" i="6"/>
  <c r="M77" i="6"/>
  <c r="L76" i="6"/>
  <c r="K76" i="6"/>
  <c r="J76" i="6"/>
  <c r="J75" i="6" s="1"/>
  <c r="I76" i="6"/>
  <c r="I75" i="6" s="1"/>
  <c r="H76" i="6"/>
  <c r="M76" i="6" s="1"/>
  <c r="G76" i="6"/>
  <c r="F76" i="6"/>
  <c r="F75" i="6" s="1"/>
  <c r="L75" i="6"/>
  <c r="L57" i="6" s="1"/>
  <c r="K75" i="6"/>
  <c r="H75" i="6"/>
  <c r="G75" i="6"/>
  <c r="M74" i="6"/>
  <c r="L73" i="6"/>
  <c r="K73" i="6"/>
  <c r="J73" i="6"/>
  <c r="I73" i="6"/>
  <c r="M73" i="6" s="1"/>
  <c r="H73" i="6"/>
  <c r="G73" i="6"/>
  <c r="F73" i="6"/>
  <c r="L72" i="6"/>
  <c r="K72" i="6"/>
  <c r="J72" i="6"/>
  <c r="I72" i="6"/>
  <c r="M72" i="6" s="1"/>
  <c r="H72" i="6"/>
  <c r="G72" i="6"/>
  <c r="F72" i="6"/>
  <c r="M71" i="6"/>
  <c r="F70" i="6"/>
  <c r="M70" i="6" s="1"/>
  <c r="M68" i="6"/>
  <c r="L67" i="6"/>
  <c r="K67" i="6"/>
  <c r="J67" i="6"/>
  <c r="I67" i="6"/>
  <c r="M67" i="6" s="1"/>
  <c r="H67" i="6"/>
  <c r="G67" i="6"/>
  <c r="F67" i="6"/>
  <c r="L66" i="6"/>
  <c r="K66" i="6"/>
  <c r="J66" i="6"/>
  <c r="I66" i="6"/>
  <c r="M66" i="6" s="1"/>
  <c r="H66" i="6"/>
  <c r="G66" i="6"/>
  <c r="F66" i="6"/>
  <c r="M65" i="6"/>
  <c r="L64" i="6"/>
  <c r="L61" i="6" s="1"/>
  <c r="K64" i="6"/>
  <c r="J64" i="6"/>
  <c r="I64" i="6"/>
  <c r="H64" i="6"/>
  <c r="H61" i="6" s="1"/>
  <c r="H57" i="6" s="1"/>
  <c r="G64" i="6"/>
  <c r="F64" i="6"/>
  <c r="M64" i="6" s="1"/>
  <c r="M63" i="6"/>
  <c r="L62" i="6"/>
  <c r="K62" i="6"/>
  <c r="J62" i="6"/>
  <c r="I62" i="6"/>
  <c r="I61" i="6" s="1"/>
  <c r="H62" i="6"/>
  <c r="G62" i="6"/>
  <c r="M62" i="6" s="1"/>
  <c r="F62" i="6"/>
  <c r="K61" i="6"/>
  <c r="J61" i="6"/>
  <c r="F61" i="6"/>
  <c r="M60" i="6"/>
  <c r="L59" i="6"/>
  <c r="L58" i="6" s="1"/>
  <c r="K59" i="6"/>
  <c r="M59" i="6" s="1"/>
  <c r="M58" i="6"/>
  <c r="K58" i="6"/>
  <c r="M56" i="6"/>
  <c r="L55" i="6"/>
  <c r="K55" i="6"/>
  <c r="J55" i="6"/>
  <c r="I55" i="6"/>
  <c r="H55" i="6"/>
  <c r="G55" i="6"/>
  <c r="F55" i="6"/>
  <c r="M55" i="6" s="1"/>
  <c r="L54" i="6"/>
  <c r="K54" i="6"/>
  <c r="J54" i="6"/>
  <c r="I54" i="6"/>
  <c r="H54" i="6"/>
  <c r="G54" i="6"/>
  <c r="F54" i="6"/>
  <c r="M54" i="6" s="1"/>
  <c r="L53" i="6"/>
  <c r="K53" i="6"/>
  <c r="J53" i="6"/>
  <c r="I53" i="6"/>
  <c r="H53" i="6"/>
  <c r="G53" i="6"/>
  <c r="F53" i="6"/>
  <c r="M53" i="6" s="1"/>
  <c r="M52" i="6"/>
  <c r="L51" i="6"/>
  <c r="K51" i="6"/>
  <c r="K50" i="6" s="1"/>
  <c r="J51" i="6"/>
  <c r="J50" i="6" s="1"/>
  <c r="I51" i="6"/>
  <c r="H51" i="6"/>
  <c r="G51" i="6"/>
  <c r="G50" i="6" s="1"/>
  <c r="F51" i="6"/>
  <c r="M51" i="6" s="1"/>
  <c r="L50" i="6"/>
  <c r="I50" i="6"/>
  <c r="H50" i="6"/>
  <c r="M49" i="6"/>
  <c r="L48" i="6"/>
  <c r="K48" i="6"/>
  <c r="J48" i="6"/>
  <c r="J45" i="6" s="1"/>
  <c r="I48" i="6"/>
  <c r="I45" i="6" s="1"/>
  <c r="H48" i="6"/>
  <c r="G48" i="6"/>
  <c r="F48" i="6"/>
  <c r="M48" i="6" s="1"/>
  <c r="M47" i="6"/>
  <c r="L46" i="6"/>
  <c r="K46" i="6"/>
  <c r="K45" i="6" s="1"/>
  <c r="J46" i="6"/>
  <c r="I46" i="6"/>
  <c r="H46" i="6"/>
  <c r="G46" i="6"/>
  <c r="F46" i="6"/>
  <c r="M46" i="6" s="1"/>
  <c r="L45" i="6"/>
  <c r="H45" i="6"/>
  <c r="G45" i="6"/>
  <c r="M44" i="6"/>
  <c r="L43" i="6"/>
  <c r="K43" i="6"/>
  <c r="K38" i="6" s="1"/>
  <c r="J43" i="6"/>
  <c r="I43" i="6"/>
  <c r="H43" i="6"/>
  <c r="G43" i="6"/>
  <c r="M43" i="6" s="1"/>
  <c r="F43" i="6"/>
  <c r="M42" i="6"/>
  <c r="L41" i="6"/>
  <c r="L38" i="6" s="1"/>
  <c r="L37" i="6" s="1"/>
  <c r="K41" i="6"/>
  <c r="J41" i="6"/>
  <c r="I41" i="6"/>
  <c r="M41" i="6" s="1"/>
  <c r="H41" i="6"/>
  <c r="H38" i="6" s="1"/>
  <c r="H37" i="6" s="1"/>
  <c r="G41" i="6"/>
  <c r="F41" i="6"/>
  <c r="M40" i="6"/>
  <c r="L39" i="6"/>
  <c r="K39" i="6"/>
  <c r="J39" i="6"/>
  <c r="I39" i="6"/>
  <c r="H39" i="6"/>
  <c r="G39" i="6"/>
  <c r="F39" i="6"/>
  <c r="M39" i="6" s="1"/>
  <c r="J38" i="6"/>
  <c r="F38" i="6"/>
  <c r="M36" i="6"/>
  <c r="L35" i="6"/>
  <c r="K35" i="6"/>
  <c r="J35" i="6"/>
  <c r="I35" i="6"/>
  <c r="H35" i="6"/>
  <c r="G35" i="6"/>
  <c r="F35" i="6"/>
  <c r="M35" i="6" s="1"/>
  <c r="L34" i="6"/>
  <c r="K34" i="6"/>
  <c r="K33" i="6" s="1"/>
  <c r="J34" i="6"/>
  <c r="I34" i="6"/>
  <c r="H34" i="6"/>
  <c r="G34" i="6"/>
  <c r="F34" i="6"/>
  <c r="M34" i="6" s="1"/>
  <c r="L33" i="6"/>
  <c r="J33" i="6"/>
  <c r="I33" i="6"/>
  <c r="H33" i="6"/>
  <c r="G33" i="6"/>
  <c r="F33" i="6"/>
  <c r="M32" i="6"/>
  <c r="L31" i="6"/>
  <c r="K31" i="6"/>
  <c r="J31" i="6"/>
  <c r="I31" i="6"/>
  <c r="H31" i="6"/>
  <c r="G31" i="6"/>
  <c r="M31" i="6" s="1"/>
  <c r="F31" i="6"/>
  <c r="L30" i="6"/>
  <c r="K30" i="6"/>
  <c r="J30" i="6"/>
  <c r="I30" i="6"/>
  <c r="H30" i="6"/>
  <c r="G30" i="6"/>
  <c r="M30" i="6" s="1"/>
  <c r="F30" i="6"/>
  <c r="M29" i="6"/>
  <c r="L28" i="6"/>
  <c r="L23" i="6" s="1"/>
  <c r="L19" i="6" s="1"/>
  <c r="K28" i="6"/>
  <c r="J28" i="6"/>
  <c r="I28" i="6"/>
  <c r="H28" i="6"/>
  <c r="M28" i="6" s="1"/>
  <c r="G28" i="6"/>
  <c r="F28" i="6"/>
  <c r="M27" i="6"/>
  <c r="L26" i="6"/>
  <c r="K26" i="6"/>
  <c r="J26" i="6"/>
  <c r="I26" i="6"/>
  <c r="M26" i="6" s="1"/>
  <c r="H26" i="6"/>
  <c r="G26" i="6"/>
  <c r="F26" i="6"/>
  <c r="M25" i="6"/>
  <c r="L24" i="6"/>
  <c r="K24" i="6"/>
  <c r="J24" i="6"/>
  <c r="I24" i="6"/>
  <c r="H24" i="6"/>
  <c r="G24" i="6"/>
  <c r="G23" i="6" s="1"/>
  <c r="G19" i="6" s="1"/>
  <c r="F24" i="6"/>
  <c r="M24" i="6" s="1"/>
  <c r="K23" i="6"/>
  <c r="J23" i="6"/>
  <c r="J19" i="6" s="1"/>
  <c r="F23" i="6"/>
  <c r="M22" i="6"/>
  <c r="L21" i="6"/>
  <c r="K21" i="6"/>
  <c r="J21" i="6"/>
  <c r="I21" i="6"/>
  <c r="H21" i="6"/>
  <c r="G21" i="6"/>
  <c r="M21" i="6" s="1"/>
  <c r="F21" i="6"/>
  <c r="L20" i="6"/>
  <c r="K20" i="6"/>
  <c r="J20" i="6"/>
  <c r="I20" i="6"/>
  <c r="H20" i="6"/>
  <c r="G20" i="6"/>
  <c r="M20" i="6" s="1"/>
  <c r="F20" i="6"/>
  <c r="K19" i="6"/>
  <c r="M18" i="6"/>
  <c r="L17" i="6"/>
  <c r="L16" i="6" s="1"/>
  <c r="L10" i="6" s="1"/>
  <c r="K17" i="6"/>
  <c r="J17" i="6"/>
  <c r="I17" i="6"/>
  <c r="H17" i="6"/>
  <c r="M17" i="6" s="1"/>
  <c r="G17" i="6"/>
  <c r="F17" i="6"/>
  <c r="K16" i="6"/>
  <c r="J16" i="6"/>
  <c r="I16" i="6"/>
  <c r="G16" i="6"/>
  <c r="F16" i="6"/>
  <c r="M15" i="6"/>
  <c r="L14" i="6"/>
  <c r="K14" i="6"/>
  <c r="J14" i="6"/>
  <c r="I14" i="6"/>
  <c r="M14" i="6" s="1"/>
  <c r="H14" i="6"/>
  <c r="G14" i="6"/>
  <c r="F14" i="6"/>
  <c r="M13" i="6"/>
  <c r="L12" i="6"/>
  <c r="K12" i="6"/>
  <c r="K11" i="6" s="1"/>
  <c r="K10" i="6" s="1"/>
  <c r="J12" i="6"/>
  <c r="J11" i="6" s="1"/>
  <c r="J10" i="6" s="1"/>
  <c r="I12" i="6"/>
  <c r="H12" i="6"/>
  <c r="G12" i="6"/>
  <c r="F12" i="6"/>
  <c r="M12" i="6" s="1"/>
  <c r="L11" i="6"/>
  <c r="H11" i="6"/>
  <c r="G11" i="6"/>
  <c r="G10" i="6" s="1"/>
  <c r="F11" i="6"/>
  <c r="F10" i="6" s="1"/>
  <c r="M9" i="6"/>
  <c r="L8" i="6"/>
  <c r="K8" i="6"/>
  <c r="J8" i="6"/>
  <c r="I8" i="6"/>
  <c r="H8" i="6"/>
  <c r="H7" i="6" s="1"/>
  <c r="H6" i="6" s="1"/>
  <c r="G8" i="6"/>
  <c r="M8" i="6" s="1"/>
  <c r="F8" i="6"/>
  <c r="L7" i="6"/>
  <c r="K7" i="6"/>
  <c r="J7" i="6"/>
  <c r="I7" i="6"/>
  <c r="G7" i="6"/>
  <c r="F7" i="6"/>
  <c r="L6" i="6"/>
  <c r="K6" i="6"/>
  <c r="J6" i="6"/>
  <c r="I6" i="6"/>
  <c r="F6" i="6"/>
  <c r="I436" i="6" l="1"/>
  <c r="J419" i="6"/>
  <c r="G436" i="6"/>
  <c r="G419" i="6" s="1"/>
  <c r="K436" i="6"/>
  <c r="K419" i="6" s="1"/>
  <c r="M446" i="6"/>
  <c r="M449" i="6"/>
  <c r="M448" i="6"/>
  <c r="L419" i="6"/>
  <c r="J436" i="6"/>
  <c r="M354" i="6"/>
  <c r="L333" i="6"/>
  <c r="I334" i="6"/>
  <c r="I333" i="6" s="1"/>
  <c r="M353" i="6"/>
  <c r="M357" i="6"/>
  <c r="H333" i="6"/>
  <c r="G333" i="6"/>
  <c r="J334" i="6"/>
  <c r="J333" i="6" s="1"/>
  <c r="M356" i="6"/>
  <c r="L291" i="6"/>
  <c r="I291" i="6"/>
  <c r="I218" i="6" s="1"/>
  <c r="M303" i="6"/>
  <c r="G278" i="6"/>
  <c r="K278" i="6"/>
  <c r="K218" i="6"/>
  <c r="J238" i="6"/>
  <c r="G218" i="6"/>
  <c r="K238" i="6"/>
  <c r="M176" i="6"/>
  <c r="I175" i="6"/>
  <c r="M175" i="6" s="1"/>
  <c r="G171" i="6"/>
  <c r="G147" i="6" s="1"/>
  <c r="K171" i="6"/>
  <c r="M161" i="6"/>
  <c r="F160" i="6"/>
  <c r="L155" i="6"/>
  <c r="L147" i="6" s="1"/>
  <c r="G155" i="6"/>
  <c r="M163" i="6"/>
  <c r="J155" i="6"/>
  <c r="L138" i="6"/>
  <c r="L112" i="6" s="1"/>
  <c r="I138" i="6"/>
  <c r="M113" i="6"/>
  <c r="M115" i="6"/>
  <c r="J112" i="6"/>
  <c r="M114" i="6"/>
  <c r="I112" i="6"/>
  <c r="J57" i="6"/>
  <c r="K57" i="6"/>
  <c r="M79" i="6"/>
  <c r="I57" i="6"/>
  <c r="G78" i="6"/>
  <c r="M78" i="6" s="1"/>
  <c r="M75" i="6"/>
  <c r="J37" i="6"/>
  <c r="J5" i="6" s="1"/>
  <c r="M7" i="6"/>
  <c r="L5" i="6"/>
  <c r="M33" i="6"/>
  <c r="K37" i="6"/>
  <c r="K5" i="6" s="1"/>
  <c r="L91" i="6"/>
  <c r="H23" i="6"/>
  <c r="H19" i="6" s="1"/>
  <c r="G38" i="6"/>
  <c r="G37" i="6" s="1"/>
  <c r="F50" i="6"/>
  <c r="M50" i="6" s="1"/>
  <c r="G61" i="6"/>
  <c r="G57" i="6" s="1"/>
  <c r="M90" i="6"/>
  <c r="I93" i="6"/>
  <c r="I92" i="6" s="1"/>
  <c r="I91" i="6" s="1"/>
  <c r="F118" i="6"/>
  <c r="I11" i="6"/>
  <c r="I10" i="6" s="1"/>
  <c r="M11" i="6"/>
  <c r="F19" i="6"/>
  <c r="M19" i="6" s="1"/>
  <c r="I23" i="6"/>
  <c r="I19" i="6" s="1"/>
  <c r="K91" i="6"/>
  <c r="M126" i="6"/>
  <c r="M145" i="6"/>
  <c r="M152" i="6"/>
  <c r="M157" i="6"/>
  <c r="I191" i="6"/>
  <c r="M191" i="6" s="1"/>
  <c r="M192" i="6"/>
  <c r="M207" i="6"/>
  <c r="H16" i="6"/>
  <c r="I38" i="6"/>
  <c r="I37" i="6" s="1"/>
  <c r="F45" i="6"/>
  <c r="M45" i="6" s="1"/>
  <c r="M133" i="6"/>
  <c r="F138" i="6"/>
  <c r="M144" i="6"/>
  <c r="M156" i="6"/>
  <c r="J171" i="6"/>
  <c r="M132" i="6"/>
  <c r="M142" i="6"/>
  <c r="G139" i="6"/>
  <c r="M148" i="6"/>
  <c r="I194" i="6"/>
  <c r="M194" i="6" s="1"/>
  <c r="M195" i="6"/>
  <c r="M203" i="6"/>
  <c r="G6" i="6"/>
  <c r="F57" i="6"/>
  <c r="F69" i="6"/>
  <c r="M69" i="6" s="1"/>
  <c r="M89" i="6"/>
  <c r="F86" i="6"/>
  <c r="F92" i="6"/>
  <c r="F99" i="6"/>
  <c r="M102" i="6"/>
  <c r="G125" i="6"/>
  <c r="K125" i="6"/>
  <c r="K112" i="6" s="1"/>
  <c r="M130" i="6"/>
  <c r="H139" i="6"/>
  <c r="H138" i="6" s="1"/>
  <c r="H112" i="6" s="1"/>
  <c r="K155" i="6"/>
  <c r="K147" i="6" s="1"/>
  <c r="F155" i="6"/>
  <c r="H165" i="6"/>
  <c r="F183" i="6"/>
  <c r="I203" i="6"/>
  <c r="M236" i="6"/>
  <c r="F248" i="6"/>
  <c r="M248" i="6" s="1"/>
  <c r="F254" i="6"/>
  <c r="M254" i="6" s="1"/>
  <c r="F266" i="6"/>
  <c r="M266" i="6" s="1"/>
  <c r="F278" i="6"/>
  <c r="M278" i="6" s="1"/>
  <c r="M282" i="6"/>
  <c r="M314" i="6"/>
  <c r="M347" i="6"/>
  <c r="K334" i="6"/>
  <c r="K333" i="6" s="1"/>
  <c r="I171" i="6"/>
  <c r="I147" i="6" s="1"/>
  <c r="M208" i="6"/>
  <c r="F219" i="6"/>
  <c r="L219" i="6"/>
  <c r="L218" i="6" s="1"/>
  <c r="M235" i="6"/>
  <c r="H238" i="6"/>
  <c r="L238" i="6"/>
  <c r="M276" i="6"/>
  <c r="M424" i="6"/>
  <c r="M437" i="6"/>
  <c r="M162" i="6"/>
  <c r="M181" i="6"/>
  <c r="M275" i="6"/>
  <c r="K373" i="6"/>
  <c r="M433" i="6"/>
  <c r="I420" i="6"/>
  <c r="I419" i="6" s="1"/>
  <c r="H203" i="6"/>
  <c r="J223" i="6"/>
  <c r="M223" i="6" s="1"/>
  <c r="H291" i="6"/>
  <c r="M295" i="6"/>
  <c r="M317" i="6"/>
  <c r="M341" i="6"/>
  <c r="M386" i="6"/>
  <c r="M408" i="6"/>
  <c r="M434" i="6"/>
  <c r="M445" i="6"/>
  <c r="M298" i="6"/>
  <c r="M308" i="6"/>
  <c r="M319" i="6"/>
  <c r="G382" i="6"/>
  <c r="G373" i="6" s="1"/>
  <c r="F420" i="6"/>
  <c r="H424" i="6"/>
  <c r="F363" i="6"/>
  <c r="M366" i="6"/>
  <c r="M378" i="6"/>
  <c r="M414" i="6"/>
  <c r="F436" i="6"/>
  <c r="M440" i="6"/>
  <c r="F300" i="6"/>
  <c r="F310" i="6"/>
  <c r="M310" i="6" s="1"/>
  <c r="F334" i="6"/>
  <c r="F403" i="6"/>
  <c r="H422" i="6"/>
  <c r="M436" i="6" l="1"/>
  <c r="H218" i="6"/>
  <c r="M160" i="6"/>
  <c r="F159" i="6"/>
  <c r="M159" i="6" s="1"/>
  <c r="J147" i="6"/>
  <c r="M57" i="6"/>
  <c r="G112" i="6"/>
  <c r="K456" i="6"/>
  <c r="M363" i="6"/>
  <c r="F359" i="6"/>
  <c r="M359" i="6" s="1"/>
  <c r="M23" i="6"/>
  <c r="F37" i="6"/>
  <c r="M37" i="6" s="1"/>
  <c r="M61" i="6"/>
  <c r="H421" i="6"/>
  <c r="M422" i="6"/>
  <c r="M300" i="6"/>
  <c r="F291" i="6"/>
  <c r="M291" i="6" s="1"/>
  <c r="M382" i="6"/>
  <c r="M183" i="6"/>
  <c r="F171" i="6"/>
  <c r="M171" i="6" s="1"/>
  <c r="M99" i="6"/>
  <c r="F98" i="6"/>
  <c r="M98" i="6" s="1"/>
  <c r="J219" i="6"/>
  <c r="J218" i="6" s="1"/>
  <c r="M93" i="6"/>
  <c r="M38" i="6"/>
  <c r="M118" i="6"/>
  <c r="F117" i="6"/>
  <c r="F5" i="6"/>
  <c r="M125" i="6"/>
  <c r="M92" i="6"/>
  <c r="F91" i="6"/>
  <c r="M91" i="6" s="1"/>
  <c r="G138" i="6"/>
  <c r="M139" i="6"/>
  <c r="F238" i="6"/>
  <c r="M238" i="6" s="1"/>
  <c r="M138" i="6"/>
  <c r="L456" i="6"/>
  <c r="M165" i="6"/>
  <c r="H155" i="6"/>
  <c r="H147" i="6" s="1"/>
  <c r="M155" i="6"/>
  <c r="F85" i="6"/>
  <c r="M86" i="6"/>
  <c r="M6" i="6"/>
  <c r="G5" i="6"/>
  <c r="H10" i="6"/>
  <c r="M16" i="6"/>
  <c r="F402" i="6"/>
  <c r="M403" i="6"/>
  <c r="F419" i="6"/>
  <c r="F333" i="6"/>
  <c r="M333" i="6" s="1"/>
  <c r="M334" i="6"/>
  <c r="I5" i="6"/>
  <c r="I456" i="6" s="1"/>
  <c r="F147" i="6" l="1"/>
  <c r="J456" i="6"/>
  <c r="G456" i="6"/>
  <c r="M117" i="6"/>
  <c r="F112" i="6"/>
  <c r="M112" i="6" s="1"/>
  <c r="M402" i="6"/>
  <c r="F373" i="6"/>
  <c r="M373" i="6" s="1"/>
  <c r="H420" i="6"/>
  <c r="M421" i="6"/>
  <c r="M147" i="6"/>
  <c r="F218" i="6"/>
  <c r="M218" i="6" s="1"/>
  <c r="M219" i="6"/>
  <c r="M10" i="6"/>
  <c r="H5" i="6"/>
  <c r="F84" i="6"/>
  <c r="M84" i="6" s="1"/>
  <c r="M85" i="6"/>
  <c r="M5" i="6"/>
  <c r="F456" i="6" l="1"/>
  <c r="H419" i="6"/>
  <c r="M419" i="6" s="1"/>
  <c r="M420" i="6"/>
  <c r="H456" i="6" l="1"/>
  <c r="M456" i="6" s="1"/>
  <c r="J217" i="8" l="1"/>
  <c r="I216" i="8"/>
  <c r="H216" i="8"/>
  <c r="G216" i="8"/>
  <c r="F216" i="8"/>
  <c r="E216" i="8"/>
  <c r="D216" i="8"/>
  <c r="C216" i="8"/>
  <c r="J216" i="8" s="1"/>
  <c r="I215" i="8"/>
  <c r="H215" i="8"/>
  <c r="G215" i="8"/>
  <c r="F215" i="8"/>
  <c r="E215" i="8"/>
  <c r="D215" i="8"/>
  <c r="C215" i="8"/>
  <c r="J214" i="8"/>
  <c r="I213" i="8"/>
  <c r="H213" i="8"/>
  <c r="G213" i="8"/>
  <c r="G212" i="8" s="1"/>
  <c r="F213" i="8"/>
  <c r="F212" i="8" s="1"/>
  <c r="E213" i="8"/>
  <c r="D213" i="8"/>
  <c r="C213" i="8"/>
  <c r="I212" i="8"/>
  <c r="H212" i="8"/>
  <c r="E212" i="8"/>
  <c r="D212" i="8"/>
  <c r="J211" i="8"/>
  <c r="I210" i="8"/>
  <c r="H210" i="8"/>
  <c r="G210" i="8"/>
  <c r="J209" i="8"/>
  <c r="I208" i="8"/>
  <c r="H208" i="8"/>
  <c r="H205" i="8" s="1"/>
  <c r="G208" i="8"/>
  <c r="G205" i="8" s="1"/>
  <c r="F208" i="8"/>
  <c r="E208" i="8"/>
  <c r="D208" i="8"/>
  <c r="C208" i="8"/>
  <c r="J207" i="8"/>
  <c r="I206" i="8"/>
  <c r="H206" i="8"/>
  <c r="G206" i="8"/>
  <c r="F206" i="8"/>
  <c r="E206" i="8"/>
  <c r="D206" i="8"/>
  <c r="C206" i="8"/>
  <c r="E205" i="8"/>
  <c r="D205" i="8"/>
  <c r="C205" i="8"/>
  <c r="J204" i="8"/>
  <c r="I203" i="8"/>
  <c r="H203" i="8"/>
  <c r="G203" i="8"/>
  <c r="F203" i="8"/>
  <c r="E203" i="8"/>
  <c r="D203" i="8"/>
  <c r="C203" i="8"/>
  <c r="J202" i="8"/>
  <c r="I201" i="8"/>
  <c r="H201" i="8"/>
  <c r="G201" i="8"/>
  <c r="F201" i="8"/>
  <c r="E201" i="8"/>
  <c r="D201" i="8"/>
  <c r="C201" i="8"/>
  <c r="J201" i="8" s="1"/>
  <c r="J200" i="8"/>
  <c r="I199" i="8"/>
  <c r="H199" i="8"/>
  <c r="G199" i="8"/>
  <c r="F199" i="8"/>
  <c r="E199" i="8"/>
  <c r="D199" i="8"/>
  <c r="C199" i="8"/>
  <c r="J198" i="8"/>
  <c r="I197" i="8"/>
  <c r="H197" i="8"/>
  <c r="G197" i="8"/>
  <c r="F197" i="8"/>
  <c r="E197" i="8"/>
  <c r="D197" i="8"/>
  <c r="C197" i="8"/>
  <c r="J197" i="8" s="1"/>
  <c r="J196" i="8"/>
  <c r="I195" i="8"/>
  <c r="H195" i="8"/>
  <c r="G195" i="8"/>
  <c r="F195" i="8"/>
  <c r="E195" i="8"/>
  <c r="D195" i="8"/>
  <c r="C195" i="8"/>
  <c r="J194" i="8"/>
  <c r="I193" i="8"/>
  <c r="H193" i="8"/>
  <c r="G193" i="8"/>
  <c r="F193" i="8"/>
  <c r="E193" i="8"/>
  <c r="D193" i="8"/>
  <c r="C193" i="8"/>
  <c r="J193" i="8" s="1"/>
  <c r="J192" i="8"/>
  <c r="J191" i="8"/>
  <c r="J190" i="8"/>
  <c r="J189" i="8"/>
  <c r="J188" i="8"/>
  <c r="J187" i="8"/>
  <c r="I186" i="8"/>
  <c r="H186" i="8"/>
  <c r="H185" i="8" s="1"/>
  <c r="G186" i="8"/>
  <c r="G185" i="8" s="1"/>
  <c r="F186" i="8"/>
  <c r="E186" i="8"/>
  <c r="D186" i="8"/>
  <c r="D185" i="8" s="1"/>
  <c r="C186" i="8"/>
  <c r="I185" i="8"/>
  <c r="F185" i="8"/>
  <c r="E185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I166" i="8"/>
  <c r="I165" i="8" s="1"/>
  <c r="H166" i="8"/>
  <c r="H165" i="8" s="1"/>
  <c r="G166" i="8"/>
  <c r="G165" i="8" s="1"/>
  <c r="F166" i="8"/>
  <c r="E166" i="8"/>
  <c r="E165" i="8" s="1"/>
  <c r="D166" i="8"/>
  <c r="D165" i="8" s="1"/>
  <c r="C166" i="8"/>
  <c r="C165" i="8" s="1"/>
  <c r="F165" i="8"/>
  <c r="J164" i="8"/>
  <c r="I163" i="8"/>
  <c r="H163" i="8"/>
  <c r="G163" i="8"/>
  <c r="F163" i="8"/>
  <c r="E163" i="8"/>
  <c r="D163" i="8"/>
  <c r="C163" i="8"/>
  <c r="J162" i="8"/>
  <c r="I161" i="8"/>
  <c r="H161" i="8"/>
  <c r="G161" i="8"/>
  <c r="F161" i="8"/>
  <c r="E161" i="8"/>
  <c r="D161" i="8"/>
  <c r="C161" i="8"/>
  <c r="J161" i="8" s="1"/>
  <c r="J160" i="8"/>
  <c r="I159" i="8"/>
  <c r="H159" i="8"/>
  <c r="G159" i="8"/>
  <c r="F159" i="8"/>
  <c r="E159" i="8"/>
  <c r="D159" i="8"/>
  <c r="C159" i="8"/>
  <c r="J159" i="8" s="1"/>
  <c r="J158" i="8"/>
  <c r="I157" i="8"/>
  <c r="H157" i="8"/>
  <c r="G157" i="8"/>
  <c r="F157" i="8"/>
  <c r="E157" i="8"/>
  <c r="D157" i="8"/>
  <c r="C157" i="8"/>
  <c r="J157" i="8" s="1"/>
  <c r="J156" i="8"/>
  <c r="I155" i="8"/>
  <c r="H155" i="8"/>
  <c r="G155" i="8"/>
  <c r="F155" i="8"/>
  <c r="E155" i="8"/>
  <c r="D155" i="8"/>
  <c r="C155" i="8"/>
  <c r="J155" i="8" s="1"/>
  <c r="J154" i="8"/>
  <c r="I153" i="8"/>
  <c r="H153" i="8"/>
  <c r="G153" i="8"/>
  <c r="F153" i="8"/>
  <c r="E153" i="8"/>
  <c r="D153" i="8"/>
  <c r="C153" i="8"/>
  <c r="J153" i="8" s="1"/>
  <c r="J152" i="8"/>
  <c r="I151" i="8"/>
  <c r="H151" i="8"/>
  <c r="G151" i="8"/>
  <c r="F151" i="8"/>
  <c r="E151" i="8"/>
  <c r="D151" i="8"/>
  <c r="C151" i="8"/>
  <c r="J150" i="8"/>
  <c r="I149" i="8"/>
  <c r="H149" i="8"/>
  <c r="G149" i="8"/>
  <c r="F149" i="8"/>
  <c r="E149" i="8"/>
  <c r="D149" i="8"/>
  <c r="C149" i="8"/>
  <c r="J148" i="8"/>
  <c r="I147" i="8"/>
  <c r="H147" i="8"/>
  <c r="G147" i="8"/>
  <c r="F147" i="8"/>
  <c r="E147" i="8"/>
  <c r="D147" i="8"/>
  <c r="C147" i="8"/>
  <c r="J146" i="8"/>
  <c r="I145" i="8"/>
  <c r="H145" i="8"/>
  <c r="G145" i="8"/>
  <c r="F145" i="8"/>
  <c r="E145" i="8"/>
  <c r="J145" i="8" s="1"/>
  <c r="D145" i="8"/>
  <c r="C145" i="8"/>
  <c r="F144" i="8"/>
  <c r="J143" i="8"/>
  <c r="I142" i="8"/>
  <c r="H142" i="8"/>
  <c r="G142" i="8"/>
  <c r="F142" i="8"/>
  <c r="E142" i="8"/>
  <c r="D142" i="8"/>
  <c r="C142" i="8"/>
  <c r="J141" i="8"/>
  <c r="I140" i="8"/>
  <c r="H140" i="8"/>
  <c r="G140" i="8"/>
  <c r="F140" i="8"/>
  <c r="E140" i="8"/>
  <c r="D140" i="8"/>
  <c r="C140" i="8"/>
  <c r="J139" i="8"/>
  <c r="I138" i="8"/>
  <c r="H138" i="8"/>
  <c r="G138" i="8"/>
  <c r="G137" i="8" s="1"/>
  <c r="F138" i="8"/>
  <c r="F137" i="8" s="1"/>
  <c r="E138" i="8"/>
  <c r="E137" i="8" s="1"/>
  <c r="D138" i="8"/>
  <c r="C138" i="8"/>
  <c r="I137" i="8"/>
  <c r="C137" i="8"/>
  <c r="J134" i="8"/>
  <c r="I133" i="8"/>
  <c r="H133" i="8"/>
  <c r="G133" i="8"/>
  <c r="F133" i="8"/>
  <c r="F130" i="8" s="1"/>
  <c r="J132" i="8"/>
  <c r="I131" i="8"/>
  <c r="I130" i="8" s="1"/>
  <c r="H131" i="8"/>
  <c r="H130" i="8" s="1"/>
  <c r="G131" i="8"/>
  <c r="G130" i="8" s="1"/>
  <c r="F131" i="8"/>
  <c r="E131" i="8"/>
  <c r="D131" i="8"/>
  <c r="D130" i="8" s="1"/>
  <c r="C131" i="8"/>
  <c r="J131" i="8" s="1"/>
  <c r="E130" i="8"/>
  <c r="J129" i="8"/>
  <c r="I128" i="8"/>
  <c r="J128" i="8" s="1"/>
  <c r="J127" i="8"/>
  <c r="J126" i="8"/>
  <c r="I125" i="8"/>
  <c r="I124" i="8" s="1"/>
  <c r="H125" i="8"/>
  <c r="H124" i="8" s="1"/>
  <c r="G125" i="8"/>
  <c r="G124" i="8" s="1"/>
  <c r="F125" i="8"/>
  <c r="E125" i="8"/>
  <c r="E124" i="8" s="1"/>
  <c r="D125" i="8"/>
  <c r="C125" i="8"/>
  <c r="J125" i="8" s="1"/>
  <c r="F124" i="8"/>
  <c r="D124" i="8"/>
  <c r="J123" i="8"/>
  <c r="I122" i="8"/>
  <c r="I121" i="8" s="1"/>
  <c r="J121" i="8" s="1"/>
  <c r="J120" i="8"/>
  <c r="J119" i="8"/>
  <c r="I118" i="8"/>
  <c r="H118" i="8"/>
  <c r="G118" i="8"/>
  <c r="F118" i="8"/>
  <c r="E118" i="8"/>
  <c r="D118" i="8"/>
  <c r="C118" i="8"/>
  <c r="J117" i="8"/>
  <c r="I116" i="8"/>
  <c r="H116" i="8"/>
  <c r="G116" i="8"/>
  <c r="F116" i="8"/>
  <c r="E116" i="8"/>
  <c r="D116" i="8"/>
  <c r="C116" i="8"/>
  <c r="J115" i="8"/>
  <c r="I114" i="8"/>
  <c r="H114" i="8"/>
  <c r="G114" i="8"/>
  <c r="F114" i="8"/>
  <c r="J114" i="8" s="1"/>
  <c r="E114" i="8"/>
  <c r="D114" i="8"/>
  <c r="C114" i="8"/>
  <c r="J113" i="8"/>
  <c r="I112" i="8"/>
  <c r="H112" i="8"/>
  <c r="G112" i="8"/>
  <c r="F112" i="8"/>
  <c r="E112" i="8"/>
  <c r="D112" i="8"/>
  <c r="C112" i="8"/>
  <c r="J111" i="8"/>
  <c r="I110" i="8"/>
  <c r="H110" i="8"/>
  <c r="G110" i="8"/>
  <c r="F110" i="8"/>
  <c r="E110" i="8"/>
  <c r="D110" i="8"/>
  <c r="C110" i="8"/>
  <c r="J109" i="8"/>
  <c r="I108" i="8"/>
  <c r="J108" i="8" s="1"/>
  <c r="J107" i="8"/>
  <c r="I106" i="8"/>
  <c r="H106" i="8"/>
  <c r="G106" i="8"/>
  <c r="F106" i="8"/>
  <c r="E106" i="8"/>
  <c r="D106" i="8"/>
  <c r="C106" i="8"/>
  <c r="J105" i="8"/>
  <c r="I104" i="8"/>
  <c r="H104" i="8"/>
  <c r="G104" i="8"/>
  <c r="F104" i="8"/>
  <c r="E104" i="8"/>
  <c r="D104" i="8"/>
  <c r="C104" i="8"/>
  <c r="J103" i="8"/>
  <c r="I102" i="8"/>
  <c r="H102" i="8"/>
  <c r="G102" i="8"/>
  <c r="F102" i="8"/>
  <c r="E102" i="8"/>
  <c r="J102" i="8" s="1"/>
  <c r="D102" i="8"/>
  <c r="C102" i="8"/>
  <c r="J101" i="8"/>
  <c r="I100" i="8"/>
  <c r="H100" i="8"/>
  <c r="G100" i="8"/>
  <c r="F100" i="8"/>
  <c r="E100" i="8"/>
  <c r="D100" i="8"/>
  <c r="C100" i="8"/>
  <c r="G99" i="8"/>
  <c r="C99" i="8"/>
  <c r="J97" i="8"/>
  <c r="I96" i="8"/>
  <c r="H96" i="8"/>
  <c r="H95" i="8" s="1"/>
  <c r="G96" i="8"/>
  <c r="F96" i="8"/>
  <c r="E96" i="8"/>
  <c r="D96" i="8"/>
  <c r="D95" i="8" s="1"/>
  <c r="C96" i="8"/>
  <c r="I95" i="8"/>
  <c r="G95" i="8"/>
  <c r="F95" i="8"/>
  <c r="E95" i="8"/>
  <c r="C95" i="8"/>
  <c r="J94" i="8"/>
  <c r="I93" i="8"/>
  <c r="I92" i="8" s="1"/>
  <c r="H93" i="8"/>
  <c r="G93" i="8"/>
  <c r="G92" i="8" s="1"/>
  <c r="F93" i="8"/>
  <c r="F92" i="8" s="1"/>
  <c r="E93" i="8"/>
  <c r="D93" i="8"/>
  <c r="C93" i="8"/>
  <c r="J93" i="8" s="1"/>
  <c r="H92" i="8"/>
  <c r="E92" i="8"/>
  <c r="D92" i="8"/>
  <c r="C91" i="8"/>
  <c r="C89" i="8" s="1"/>
  <c r="J90" i="8"/>
  <c r="I89" i="8"/>
  <c r="I88" i="8" s="1"/>
  <c r="H89" i="8"/>
  <c r="H88" i="8" s="1"/>
  <c r="G89" i="8"/>
  <c r="F89" i="8"/>
  <c r="F88" i="8" s="1"/>
  <c r="F87" i="8" s="1"/>
  <c r="E89" i="8"/>
  <c r="E88" i="8" s="1"/>
  <c r="D89" i="8"/>
  <c r="D88" i="8" s="1"/>
  <c r="G88" i="8"/>
  <c r="J86" i="8"/>
  <c r="I85" i="8"/>
  <c r="I82" i="8" s="1"/>
  <c r="I81" i="8" s="1"/>
  <c r="H85" i="8"/>
  <c r="G85" i="8"/>
  <c r="F85" i="8"/>
  <c r="E85" i="8"/>
  <c r="E82" i="8" s="1"/>
  <c r="D85" i="8"/>
  <c r="D82" i="8" s="1"/>
  <c r="D81" i="8" s="1"/>
  <c r="C85" i="8"/>
  <c r="J84" i="8"/>
  <c r="I83" i="8"/>
  <c r="H83" i="8"/>
  <c r="G83" i="8"/>
  <c r="F83" i="8"/>
  <c r="F82" i="8" s="1"/>
  <c r="F81" i="8" s="1"/>
  <c r="E83" i="8"/>
  <c r="D83" i="8"/>
  <c r="C83" i="8"/>
  <c r="H82" i="8"/>
  <c r="H81" i="8" s="1"/>
  <c r="G82" i="8"/>
  <c r="G81" i="8" s="1"/>
  <c r="C82" i="8"/>
  <c r="C81" i="8"/>
  <c r="J80" i="8"/>
  <c r="C80" i="8"/>
  <c r="I79" i="8"/>
  <c r="H79" i="8"/>
  <c r="H76" i="8" s="1"/>
  <c r="H75" i="8" s="1"/>
  <c r="G79" i="8"/>
  <c r="G76" i="8" s="1"/>
  <c r="G75" i="8" s="1"/>
  <c r="F79" i="8"/>
  <c r="E79" i="8"/>
  <c r="D79" i="8"/>
  <c r="D76" i="8" s="1"/>
  <c r="D75" i="8" s="1"/>
  <c r="C79" i="8"/>
  <c r="C78" i="8"/>
  <c r="C77" i="8"/>
  <c r="J77" i="8" s="1"/>
  <c r="I76" i="8"/>
  <c r="I75" i="8" s="1"/>
  <c r="F76" i="8"/>
  <c r="F75" i="8" s="1"/>
  <c r="E76" i="8"/>
  <c r="E75" i="8" s="1"/>
  <c r="J74" i="8"/>
  <c r="I73" i="8"/>
  <c r="J73" i="8" s="1"/>
  <c r="C72" i="8"/>
  <c r="J72" i="8" s="1"/>
  <c r="I71" i="8"/>
  <c r="H71" i="8"/>
  <c r="H70" i="8" s="1"/>
  <c r="G71" i="8"/>
  <c r="F71" i="8"/>
  <c r="E71" i="8"/>
  <c r="E70" i="8" s="1"/>
  <c r="D71" i="8"/>
  <c r="D70" i="8" s="1"/>
  <c r="C71" i="8"/>
  <c r="C70" i="8" s="1"/>
  <c r="G70" i="8"/>
  <c r="F70" i="8"/>
  <c r="J69" i="8"/>
  <c r="I68" i="8"/>
  <c r="H68" i="8"/>
  <c r="G68" i="8"/>
  <c r="F68" i="8"/>
  <c r="E68" i="8"/>
  <c r="D68" i="8"/>
  <c r="C68" i="8"/>
  <c r="J68" i="8" s="1"/>
  <c r="I67" i="8"/>
  <c r="H67" i="8"/>
  <c r="G67" i="8"/>
  <c r="F67" i="8"/>
  <c r="E67" i="8"/>
  <c r="D67" i="8"/>
  <c r="C67" i="8"/>
  <c r="J67" i="8" s="1"/>
  <c r="J66" i="8"/>
  <c r="I65" i="8"/>
  <c r="H65" i="8"/>
  <c r="G65" i="8"/>
  <c r="G64" i="8" s="1"/>
  <c r="F65" i="8"/>
  <c r="E65" i="8"/>
  <c r="D65" i="8"/>
  <c r="C65" i="8"/>
  <c r="J65" i="8" s="1"/>
  <c r="I64" i="8"/>
  <c r="H64" i="8"/>
  <c r="F64" i="8"/>
  <c r="E64" i="8"/>
  <c r="D64" i="8"/>
  <c r="J63" i="8"/>
  <c r="I62" i="8"/>
  <c r="H62" i="8"/>
  <c r="G62" i="8"/>
  <c r="F62" i="8"/>
  <c r="E62" i="8"/>
  <c r="D62" i="8"/>
  <c r="C62" i="8"/>
  <c r="J61" i="8"/>
  <c r="I60" i="8"/>
  <c r="H60" i="8"/>
  <c r="G60" i="8"/>
  <c r="F60" i="8"/>
  <c r="E60" i="8"/>
  <c r="D60" i="8"/>
  <c r="C60" i="8"/>
  <c r="J59" i="8"/>
  <c r="I58" i="8"/>
  <c r="H58" i="8"/>
  <c r="G58" i="8"/>
  <c r="F58" i="8"/>
  <c r="F55" i="8" s="1"/>
  <c r="E58" i="8"/>
  <c r="D58" i="8"/>
  <c r="C58" i="8"/>
  <c r="J57" i="8"/>
  <c r="C57" i="8"/>
  <c r="I56" i="8"/>
  <c r="H56" i="8"/>
  <c r="H55" i="8" s="1"/>
  <c r="G56" i="8"/>
  <c r="G55" i="8" s="1"/>
  <c r="F56" i="8"/>
  <c r="E56" i="8"/>
  <c r="D56" i="8"/>
  <c r="D55" i="8" s="1"/>
  <c r="C56" i="8"/>
  <c r="J56" i="8" s="1"/>
  <c r="J54" i="8"/>
  <c r="I53" i="8"/>
  <c r="H53" i="8"/>
  <c r="G53" i="8"/>
  <c r="F53" i="8"/>
  <c r="E53" i="8"/>
  <c r="D53" i="8"/>
  <c r="C53" i="8"/>
  <c r="I51" i="8"/>
  <c r="H51" i="8"/>
  <c r="G51" i="8"/>
  <c r="F51" i="8"/>
  <c r="E51" i="8"/>
  <c r="D51" i="8"/>
  <c r="C51" i="8"/>
  <c r="J51" i="8" s="1"/>
  <c r="I50" i="8"/>
  <c r="H50" i="8"/>
  <c r="G50" i="8"/>
  <c r="F50" i="8"/>
  <c r="E50" i="8"/>
  <c r="D50" i="8"/>
  <c r="C50" i="8"/>
  <c r="J50" i="8" s="1"/>
  <c r="I49" i="8"/>
  <c r="H49" i="8"/>
  <c r="G49" i="8"/>
  <c r="F49" i="8"/>
  <c r="E49" i="8"/>
  <c r="D49" i="8"/>
  <c r="C49" i="8"/>
  <c r="J49" i="8" s="1"/>
  <c r="I48" i="8"/>
  <c r="H48" i="8"/>
  <c r="G48" i="8"/>
  <c r="F48" i="8"/>
  <c r="E48" i="8"/>
  <c r="D48" i="8"/>
  <c r="C48" i="8"/>
  <c r="J48" i="8" s="1"/>
  <c r="I47" i="8"/>
  <c r="H47" i="8"/>
  <c r="G47" i="8"/>
  <c r="F47" i="8"/>
  <c r="E47" i="8"/>
  <c r="D47" i="8"/>
  <c r="C47" i="8"/>
  <c r="J47" i="8" s="1"/>
  <c r="I46" i="8"/>
  <c r="H46" i="8"/>
  <c r="G46" i="8"/>
  <c r="F46" i="8"/>
  <c r="E46" i="8"/>
  <c r="D46" i="8"/>
  <c r="C46" i="8"/>
  <c r="J46" i="8" s="1"/>
  <c r="I45" i="8"/>
  <c r="H45" i="8"/>
  <c r="G45" i="8"/>
  <c r="F45" i="8"/>
  <c r="E45" i="8"/>
  <c r="D45" i="8"/>
  <c r="C45" i="8"/>
  <c r="J45" i="8" s="1"/>
  <c r="I44" i="8"/>
  <c r="H44" i="8"/>
  <c r="G44" i="8"/>
  <c r="F44" i="8"/>
  <c r="E44" i="8"/>
  <c r="D44" i="8"/>
  <c r="C44" i="8"/>
  <c r="J44" i="8" s="1"/>
  <c r="I43" i="8"/>
  <c r="H43" i="8"/>
  <c r="G43" i="8"/>
  <c r="F43" i="8"/>
  <c r="E43" i="8"/>
  <c r="D43" i="8"/>
  <c r="C43" i="8"/>
  <c r="J43" i="8" s="1"/>
  <c r="J42" i="8"/>
  <c r="I41" i="8"/>
  <c r="H41" i="8"/>
  <c r="G41" i="8"/>
  <c r="F41" i="8"/>
  <c r="E41" i="8"/>
  <c r="D41" i="8"/>
  <c r="C41" i="8"/>
  <c r="J40" i="8"/>
  <c r="I39" i="8"/>
  <c r="H39" i="8"/>
  <c r="G39" i="8"/>
  <c r="G38" i="8" s="1"/>
  <c r="F39" i="8"/>
  <c r="E39" i="8"/>
  <c r="D39" i="8"/>
  <c r="C39" i="8"/>
  <c r="C38" i="8" s="1"/>
  <c r="H38" i="8"/>
  <c r="D38" i="8"/>
  <c r="J37" i="8"/>
  <c r="I36" i="8"/>
  <c r="H36" i="8"/>
  <c r="G36" i="8"/>
  <c r="F36" i="8"/>
  <c r="E36" i="8"/>
  <c r="D36" i="8"/>
  <c r="C36" i="8"/>
  <c r="J35" i="8"/>
  <c r="I34" i="8"/>
  <c r="H34" i="8"/>
  <c r="H33" i="8" s="1"/>
  <c r="H30" i="8" s="1"/>
  <c r="G34" i="8"/>
  <c r="F34" i="8"/>
  <c r="E34" i="8"/>
  <c r="D34" i="8"/>
  <c r="J34" i="8" s="1"/>
  <c r="C34" i="8"/>
  <c r="I33" i="8"/>
  <c r="F33" i="8"/>
  <c r="E33" i="8"/>
  <c r="J32" i="8"/>
  <c r="I31" i="8"/>
  <c r="I30" i="8" s="1"/>
  <c r="H31" i="8"/>
  <c r="G31" i="8"/>
  <c r="F31" i="8"/>
  <c r="E31" i="8"/>
  <c r="J31" i="8" s="1"/>
  <c r="D31" i="8"/>
  <c r="C31" i="8"/>
  <c r="F30" i="8"/>
  <c r="J29" i="8"/>
  <c r="I28" i="8"/>
  <c r="H28" i="8"/>
  <c r="G28" i="8"/>
  <c r="G24" i="8" s="1"/>
  <c r="F28" i="8"/>
  <c r="E28" i="8"/>
  <c r="D28" i="8"/>
  <c r="C28" i="8"/>
  <c r="C24" i="8" s="1"/>
  <c r="J27" i="8"/>
  <c r="J26" i="8"/>
  <c r="I25" i="8"/>
  <c r="I24" i="8" s="1"/>
  <c r="H25" i="8"/>
  <c r="G25" i="8"/>
  <c r="F25" i="8"/>
  <c r="E25" i="8"/>
  <c r="E24" i="8" s="1"/>
  <c r="D25" i="8"/>
  <c r="C25" i="8"/>
  <c r="H24" i="8"/>
  <c r="J23" i="8"/>
  <c r="I22" i="8"/>
  <c r="I15" i="8" s="1"/>
  <c r="I14" i="8" s="1"/>
  <c r="H22" i="8"/>
  <c r="G22" i="8"/>
  <c r="F22" i="8"/>
  <c r="E22" i="8"/>
  <c r="J22" i="8" s="1"/>
  <c r="D22" i="8"/>
  <c r="C22" i="8"/>
  <c r="J21" i="8"/>
  <c r="I20" i="8"/>
  <c r="H20" i="8"/>
  <c r="G20" i="8"/>
  <c r="F20" i="8"/>
  <c r="E20" i="8"/>
  <c r="D20" i="8"/>
  <c r="C20" i="8"/>
  <c r="J19" i="8"/>
  <c r="I18" i="8"/>
  <c r="H18" i="8"/>
  <c r="G18" i="8"/>
  <c r="F18" i="8"/>
  <c r="E18" i="8"/>
  <c r="D18" i="8"/>
  <c r="C18" i="8"/>
  <c r="J17" i="8"/>
  <c r="I16" i="8"/>
  <c r="H16" i="8"/>
  <c r="G16" i="8"/>
  <c r="F16" i="8"/>
  <c r="E16" i="8"/>
  <c r="D16" i="8"/>
  <c r="C16" i="8"/>
  <c r="H15" i="8"/>
  <c r="H14" i="8" s="1"/>
  <c r="D15" i="8"/>
  <c r="D14" i="8" s="1"/>
  <c r="J13" i="8"/>
  <c r="J12" i="8"/>
  <c r="J11" i="8"/>
  <c r="J10" i="8"/>
  <c r="J9" i="8"/>
  <c r="I8" i="8"/>
  <c r="I7" i="8" s="1"/>
  <c r="H8" i="8"/>
  <c r="H7" i="8" s="1"/>
  <c r="G8" i="8"/>
  <c r="G7" i="8" s="1"/>
  <c r="F8" i="8"/>
  <c r="E8" i="8"/>
  <c r="E7" i="8" s="1"/>
  <c r="D8" i="8"/>
  <c r="D7" i="8" s="1"/>
  <c r="C8" i="8"/>
  <c r="C7" i="8" s="1"/>
  <c r="F7" i="8"/>
  <c r="G52" i="8" l="1"/>
  <c r="F52" i="8"/>
  <c r="G87" i="8"/>
  <c r="I205" i="8"/>
  <c r="J165" i="8"/>
  <c r="D87" i="8"/>
  <c r="J25" i="8"/>
  <c r="E30" i="8"/>
  <c r="J36" i="8"/>
  <c r="G33" i="8"/>
  <c r="G30" i="8" s="1"/>
  <c r="G6" i="8" s="1"/>
  <c r="J39" i="8"/>
  <c r="J60" i="8"/>
  <c r="J79" i="8"/>
  <c r="J96" i="8"/>
  <c r="D99" i="8"/>
  <c r="D98" i="8" s="1"/>
  <c r="H99" i="8"/>
  <c r="H98" i="8" s="1"/>
  <c r="D144" i="8"/>
  <c r="H144" i="8"/>
  <c r="H136" i="8" s="1"/>
  <c r="H135" i="8" s="1"/>
  <c r="J205" i="8"/>
  <c r="F205" i="8"/>
  <c r="J208" i="8"/>
  <c r="F15" i="8"/>
  <c r="F14" i="8" s="1"/>
  <c r="J20" i="8"/>
  <c r="J83" i="8"/>
  <c r="E87" i="8"/>
  <c r="J95" i="8"/>
  <c r="G98" i="8"/>
  <c r="F99" i="8"/>
  <c r="F98" i="8" s="1"/>
  <c r="E99" i="8"/>
  <c r="E98" i="8" s="1"/>
  <c r="I99" i="8"/>
  <c r="I98" i="8" s="1"/>
  <c r="J110" i="8"/>
  <c r="J112" i="8"/>
  <c r="J122" i="8"/>
  <c r="J138" i="8"/>
  <c r="J140" i="8"/>
  <c r="J142" i="8"/>
  <c r="E144" i="8"/>
  <c r="I144" i="8"/>
  <c r="J163" i="8"/>
  <c r="J195" i="8"/>
  <c r="H184" i="8"/>
  <c r="J203" i="8"/>
  <c r="J206" i="8"/>
  <c r="J213" i="8"/>
  <c r="J215" i="8"/>
  <c r="J18" i="8"/>
  <c r="G15" i="8"/>
  <c r="G14" i="8" s="1"/>
  <c r="F38" i="8"/>
  <c r="D52" i="8"/>
  <c r="D6" i="8" s="1"/>
  <c r="H52" i="8"/>
  <c r="J62" i="8"/>
  <c r="C64" i="8"/>
  <c r="J64" i="8" s="1"/>
  <c r="J100" i="8"/>
  <c r="J116" i="8"/>
  <c r="J118" i="8"/>
  <c r="D137" i="8"/>
  <c r="J137" i="8" s="1"/>
  <c r="H137" i="8"/>
  <c r="J166" i="8"/>
  <c r="E184" i="8"/>
  <c r="I184" i="8"/>
  <c r="J210" i="8"/>
  <c r="C212" i="8"/>
  <c r="J212" i="8" s="1"/>
  <c r="J16" i="8"/>
  <c r="D24" i="8"/>
  <c r="J28" i="8"/>
  <c r="D33" i="8"/>
  <c r="D30" i="8" s="1"/>
  <c r="E38" i="8"/>
  <c r="J38" i="8" s="1"/>
  <c r="I38" i="8"/>
  <c r="J53" i="8"/>
  <c r="C55" i="8"/>
  <c r="C52" i="8" s="1"/>
  <c r="E55" i="8"/>
  <c r="E52" i="8" s="1"/>
  <c r="I70" i="8"/>
  <c r="I52" i="8" s="1"/>
  <c r="C76" i="8"/>
  <c r="C75" i="8" s="1"/>
  <c r="J75" i="8" s="1"/>
  <c r="H87" i="8"/>
  <c r="C92" i="8"/>
  <c r="J92" i="8" s="1"/>
  <c r="I87" i="8"/>
  <c r="J104" i="8"/>
  <c r="J106" i="8"/>
  <c r="C124" i="8"/>
  <c r="C98" i="8" s="1"/>
  <c r="J98" i="8" s="1"/>
  <c r="C130" i="8"/>
  <c r="J147" i="8"/>
  <c r="J149" i="8"/>
  <c r="J151" i="8"/>
  <c r="G144" i="8"/>
  <c r="G136" i="8" s="1"/>
  <c r="G135" i="8" s="1"/>
  <c r="J186" i="8"/>
  <c r="G184" i="8"/>
  <c r="F184" i="8"/>
  <c r="E81" i="8"/>
  <c r="J81" i="8" s="1"/>
  <c r="J82" i="8"/>
  <c r="F136" i="8"/>
  <c r="F135" i="8" s="1"/>
  <c r="J7" i="8"/>
  <c r="I6" i="8"/>
  <c r="C88" i="8"/>
  <c r="J89" i="8"/>
  <c r="J76" i="8"/>
  <c r="J130" i="8"/>
  <c r="J133" i="8"/>
  <c r="C185" i="8"/>
  <c r="J8" i="8"/>
  <c r="E15" i="8"/>
  <c r="E14" i="8" s="1"/>
  <c r="J41" i="8"/>
  <c r="J71" i="8"/>
  <c r="J85" i="8"/>
  <c r="J91" i="8"/>
  <c r="C144" i="8"/>
  <c r="D184" i="8"/>
  <c r="F24" i="8"/>
  <c r="J78" i="8"/>
  <c r="J58" i="8"/>
  <c r="J199" i="8"/>
  <c r="C15" i="8"/>
  <c r="C33" i="8"/>
  <c r="J52" i="8" l="1"/>
  <c r="H6" i="8"/>
  <c r="H218" i="8" s="1"/>
  <c r="I136" i="8"/>
  <c r="I135" i="8" s="1"/>
  <c r="E136" i="8"/>
  <c r="E135" i="8" s="1"/>
  <c r="G218" i="8"/>
  <c r="F6" i="8"/>
  <c r="F218" i="8" s="1"/>
  <c r="D136" i="8"/>
  <c r="D135" i="8" s="1"/>
  <c r="D218" i="8" s="1"/>
  <c r="J124" i="8"/>
  <c r="J24" i="8"/>
  <c r="J99" i="8"/>
  <c r="J70" i="8"/>
  <c r="I218" i="8"/>
  <c r="J55" i="8"/>
  <c r="E6" i="8"/>
  <c r="C14" i="8"/>
  <c r="J15" i="8"/>
  <c r="J144" i="8"/>
  <c r="C136" i="8"/>
  <c r="J33" i="8"/>
  <c r="C30" i="8"/>
  <c r="J30" i="8" s="1"/>
  <c r="J185" i="8"/>
  <c r="C184" i="8"/>
  <c r="J184" i="8" s="1"/>
  <c r="C87" i="8"/>
  <c r="J87" i="8" s="1"/>
  <c r="J88" i="8"/>
  <c r="E218" i="8" l="1"/>
  <c r="C135" i="8"/>
  <c r="J135" i="8" s="1"/>
  <c r="J136" i="8"/>
  <c r="J14" i="8"/>
  <c r="C6" i="8"/>
  <c r="C218" i="8" l="1"/>
  <c r="J218" i="8" s="1"/>
  <c r="J6" i="8"/>
  <c r="C8" i="7" l="1"/>
  <c r="C6" i="7"/>
  <c r="F13" i="7" l="1"/>
  <c r="E17" i="7"/>
  <c r="E16" i="7"/>
  <c r="E15" i="7"/>
  <c r="E12" i="7"/>
  <c r="E11" i="7" s="1"/>
  <c r="E10" i="7" s="1"/>
  <c r="E8" i="7"/>
  <c r="E6" i="7"/>
  <c r="E5" i="7" s="1"/>
  <c r="F6" i="7"/>
  <c r="D8" i="7"/>
  <c r="D6" i="7"/>
  <c r="D13" i="7"/>
  <c r="C5" i="7"/>
  <c r="D12" i="7" l="1"/>
  <c r="E19" i="7"/>
  <c r="D5" i="7"/>
  <c r="D11" i="7" l="1"/>
  <c r="D10" i="7" l="1"/>
  <c r="D19" i="7" s="1"/>
  <c r="G18" i="7"/>
  <c r="G17" i="7" s="1"/>
  <c r="F17" i="7"/>
  <c r="F16" i="7" s="1"/>
  <c r="F15" i="7" s="1"/>
  <c r="F12" i="7"/>
  <c r="H9" i="7"/>
  <c r="F8" i="7"/>
  <c r="H7" i="7"/>
  <c r="F5" i="7" l="1"/>
  <c r="G5" i="7"/>
  <c r="F11" i="7"/>
  <c r="C19" i="7"/>
  <c r="G16" i="7"/>
  <c r="H17" i="7"/>
  <c r="H14" i="7"/>
  <c r="H18" i="7"/>
  <c r="H8" i="7" l="1"/>
  <c r="F10" i="7"/>
  <c r="F19" i="7" s="1"/>
  <c r="G10" i="7"/>
  <c r="H6" i="7"/>
  <c r="H16" i="7"/>
  <c r="G15" i="7"/>
  <c r="H5" i="7" l="1"/>
  <c r="H15" i="7"/>
  <c r="H13" i="7" l="1"/>
  <c r="H12" i="7" l="1"/>
  <c r="H11" i="7" l="1"/>
  <c r="H10" i="7" l="1"/>
  <c r="G19" i="7"/>
  <c r="H19" i="7" s="1"/>
</calcChain>
</file>

<file path=xl/sharedStrings.xml><?xml version="1.0" encoding="utf-8"?>
<sst xmlns="http://schemas.openxmlformats.org/spreadsheetml/2006/main" count="2671" uniqueCount="779">
  <si>
    <t>2 19 00000 00 0000 000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</si>
  <si>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</si>
  <si>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</si>
  <si>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</si>
  <si>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</si>
  <si>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</si>
  <si>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</si>
  <si>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</si>
  <si>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</si>
  <si>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</si>
  <si>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1 14 02000 00 0000 000</t>
  </si>
  <si>
    <t>ДОХОДЫ ОТ ПРОДАЖИ МАТЕРИАЛЬНЫХ И НЕМАТЕРИАЛЬНЫХ АКТИВОВ</t>
  </si>
  <si>
    <t>1 14 00000 00 0000 000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</si>
  <si>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</si>
  <si>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</si>
  <si>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</si>
  <si>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</si>
  <si>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ДОХОДЫ ОТ ОКАЗАНИЯ ПЛАТНЫХ УСЛУГ (РАБОТ) И КОМПЕНСАЦИИ ЗАТРАТ ГОСУДАРСТВА</t>
  </si>
  <si>
    <t>1 13 00000 00 0000 000</t>
  </si>
  <si>
    <t>Плата за размещение отходов производства и потребления</t>
  </si>
  <si>
    <t>1 12 01040 01 0000 120</t>
  </si>
  <si>
    <t>Плата за сбросы загрязняющих веществ в водные объекты</t>
  </si>
  <si>
    <t>1 12 01030 01 0000 120</t>
  </si>
  <si>
    <t>1 12 01010 01 0000 120</t>
  </si>
  <si>
    <t>Плата за негативное воздействие на окружающую среду</t>
  </si>
  <si>
    <t>1 12 01000 01 0000 120</t>
  </si>
  <si>
    <t>ПЛАТЕЖИ ПРИ ПОЛЬЗОВАНИИ ПРИРОДНЫМИ РЕСУРСАМИ</t>
  </si>
  <si>
    <t>1 12 00000 00 0000 000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</si>
  <si>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</si>
  <si>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</si>
  <si>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</si>
  <si>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</si>
  <si>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</si>
  <si>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</si>
  <si>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Платежи от государственных и муниципальных унитарных предприятий</t>
  </si>
  <si>
    <t>1 11 07000 00 0000 120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</si>
  <si>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</si>
  <si>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</si>
  <si>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</si>
  <si>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</si>
  <si>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</si>
  <si>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</si>
  <si>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</si>
  <si>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</si>
  <si>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1 11 01000 00 0000 120</t>
  </si>
  <si>
    <t>1 11 00000 00 0000 000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</si>
  <si>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</si>
  <si>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</t>
  </si>
  <si>
    <t>1 08 00000 00 0000 000</t>
  </si>
  <si>
    <t>НАЛОГИ НА ИМУЩЕСТВО</t>
  </si>
  <si>
    <t>1 06 00000 00 0000 000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</si>
  <si>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</si>
  <si>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</si>
  <si>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</si>
  <si>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</si>
  <si>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</si>
  <si>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</si>
  <si>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</si>
  <si>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</si>
  <si>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</si>
  <si>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</si>
  <si>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1 01 02040 01 0000 110</t>
  </si>
  <si>
    <t>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</si>
  <si>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</si>
  <si>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</si>
  <si>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</si>
  <si>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</si>
  <si>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</si>
  <si>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</si>
  <si>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</si>
  <si>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</si>
  <si>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НАЛОГОВЫЕ И НЕНАЛОГОВЫЕ ДОХОДЫ</t>
  </si>
  <si>
    <t>1 00 00000 00 0000 000</t>
  </si>
  <si>
    <t>Наименование доходов</t>
  </si>
  <si>
    <t>Код бюджетной классификации Российской Федерации</t>
  </si>
  <si>
    <t>рублей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</si>
  <si>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</si>
  <si>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</si>
  <si>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1 03 00000 00 0000 000   </t>
  </si>
  <si>
    <t>НАЛОГИ  НА  ТОВАРЫ   (РАБОТЫ,   УСЛУГИ),  РЕАЛИЗУЕМЫЕ  НА  ТЕРРИТОРИИ   РОССИЙСКОЙ    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</si>
  <si>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</si>
  <si>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</si>
  <si>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</si>
  <si>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</si>
  <si>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</si>
  <si>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</si>
  <si>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</si>
  <si>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</si>
  <si>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</si>
  <si>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</si>
  <si>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</si>
  <si>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1 06 06000 00 0000 110</t>
  </si>
  <si>
    <t>Земельный налог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</si>
  <si>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</si>
  <si>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</si>
  <si>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</si>
  <si>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</si>
  <si>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</si>
  <si>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</si>
  <si>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</si>
  <si>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</si>
  <si>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</si>
  <si>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</si>
  <si>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</si>
  <si>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</si>
  <si>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108 07 000 01 0000 110</t>
  </si>
  <si>
    <t>108 07150 01 0000 110</t>
  </si>
  <si>
    <t>Государственная пошлина за выдачу разрешения на установку рекламной конструкции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</si>
  <si>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</si>
  <si>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</si>
  <si>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</si>
  <si>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</si>
  <si>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</si>
  <si>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года)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</si>
  <si>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</si>
  <si>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</si>
  <si>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</si>
  <si>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</si>
  <si>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</si>
  <si>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</si>
  <si>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 xml:space="preserve">ДОХОДЫ ОТ ИСПОЛЬЗОВАНИЯ ИМУЩЕСТВА,  НАХОДЯЩЕГОСЯ    В ГОСУДАРСТВЕННОЙ И МУНИЦИПАЛЬНОЙ СОБСТВЕННОСТИ
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</si>
  <si>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</si>
  <si>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</si>
  <si>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</si>
  <si>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</si>
  <si>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</si>
  <si>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</si>
  <si>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</si>
  <si>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</si>
  <si>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</si>
  <si>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</si>
  <si>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1 11 05070 00 0000 120   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</si>
  <si>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</si>
  <si>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</si>
  <si>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</si>
  <si>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</si>
  <si>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</si>
  <si>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</si>
  <si>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</si>
  <si>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</si>
  <si>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</si>
  <si>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</si>
  <si>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</si>
  <si>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</si>
  <si>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</si>
  <si>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</si>
  <si>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</si>
  <si>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</si>
  <si>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</si>
  <si>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</si>
  <si>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</si>
  <si>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</si>
  <si>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</si>
  <si>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</si>
  <si>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</si>
  <si>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Безвозмездные поступления от  других бюджетов бюджетной системы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</si>
  <si>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</si>
  <si>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субсидии</t>
  </si>
  <si>
    <t>Прочие субсидии бюджетам городских округов</t>
  </si>
  <si>
    <t>Субсидия бюджету городского округа на укрепление материально-технической базы образовательных организаций</t>
  </si>
  <si>
    <t>Субвенции бюджетам городских округов на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</si>
  <si>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городских округов на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</si>
  <si>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Субвенции бюджетам городских округов на обеспечение сохранности жилых помещений, закрепленных за детьми-сиротами и детьми, оставшимися без попечения родителей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</si>
  <si>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</si>
  <si>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</si>
  <si>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ИТОГО</t>
  </si>
  <si>
    <t>1 09 07000 00 0000 110</t>
  </si>
  <si>
    <t>Прочие налоги и сборы (по отмененным местным налогам и сборам)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</si>
  <si>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</si>
  <si>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</si>
  <si>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</si>
  <si>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</si>
  <si>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доходы от компенсации затрат бюджетов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</si>
  <si>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</si>
  <si>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</si>
  <si>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</si>
  <si>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</si>
  <si>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</si>
  <si>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</si>
  <si>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</si>
  <si>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(рублей)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</si>
  <si>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</si>
  <si>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</si>
  <si>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</si>
  <si>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</si>
  <si>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</si>
  <si>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</si>
  <si>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</si>
  <si>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</si>
  <si>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</si>
  <si>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</si>
  <si>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</si>
  <si>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</si>
  <si>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</si>
  <si>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</si>
  <si>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</si>
  <si>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</si>
  <si>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</si>
  <si>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</si>
  <si>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</si>
  <si>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</si>
  <si>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</si>
  <si>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</si>
  <si>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</si>
  <si>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</si>
  <si>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</si>
  <si>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</si>
  <si>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</si>
  <si>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</si>
  <si>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</si>
  <si>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</si>
  <si>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</si>
  <si>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</si>
  <si>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КБК</t>
  </si>
  <si>
    <t>Наименование</t>
  </si>
  <si>
    <t xml:space="preserve">002 01 02 00 00 00 0000 000
</t>
  </si>
  <si>
    <t>Кредиты кредитных организаций в валюте Российской Федерации</t>
  </si>
  <si>
    <t xml:space="preserve">002 01 02 00 00 00 0000 700
</t>
  </si>
  <si>
    <t>Получение кредитов от кредитных организаций в валюте Российской Федерации</t>
  </si>
  <si>
    <t xml:space="preserve">002 01 02 00 00 04 0000 710
</t>
  </si>
  <si>
    <t>Получение кредитов от кредитных организаций бюджетами городских округов в валюте Российской Федерации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</si>
  <si>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</si>
  <si>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</si>
  <si>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</si>
  <si>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</si>
  <si>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</si>
  <si>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Изменение остатков средств на счетах по учету средств бюджетов</t>
  </si>
  <si>
    <t>002 01 05 00 00 00 0000 600</t>
  </si>
  <si>
    <t>Уменьшение остатков средств бюджетов</t>
  </si>
  <si>
    <t>002 01 05 02 00 00 0000 600</t>
  </si>
  <si>
    <t>Уменьшение прочих остатков средств бюджетов</t>
  </si>
  <si>
    <t>002  01 05 02 01 00 0000 610</t>
  </si>
  <si>
    <t>Уменьшение прочих остатков денежных средств бюджетов</t>
  </si>
  <si>
    <t>002 01 05 02 01 04 0000 610</t>
  </si>
  <si>
    <t>Уменьшение прочих остатков денежных средств бюджетов городских округов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</si>
  <si>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</si>
  <si>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</si>
  <si>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</si>
  <si>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</si>
  <si>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</si>
  <si>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</si>
  <si>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</si>
  <si>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</si>
  <si>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>Итого источников внутреннего финансирования дефицита</t>
  </si>
  <si>
    <t>1 05 04000 02 0000 110</t>
  </si>
  <si>
    <t>1 05 0401002  0000 110</t>
  </si>
  <si>
    <t xml:space="preserve">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</si>
  <si>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</si>
  <si>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</si>
  <si>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</si>
  <si>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 xml:space="preserve">1 11 05312 04 0000 120
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</si>
  <si>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</si>
  <si>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1 13 02060 00 0000 130
</t>
  </si>
  <si>
    <t>Доходы, поступающие в порядке возмещения расходов, понесенных в связи с эксплуатацией имущества</t>
  </si>
  <si>
    <t xml:space="preserve">1 13 02064 04 0000 130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</si>
  <si>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</si>
  <si>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 xml:space="preserve"> 1 13 02994 04 0000 130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</si>
  <si>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</si>
  <si>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</si>
  <si>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</si>
  <si>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Субвенции бюджетам бюджетной системы Российской Федерации</t>
  </si>
  <si>
    <t>2 07 00000 00 0000 000</t>
  </si>
  <si>
    <t>ПРОЧИЕ БЕЗВОЗМЕЗДНЫЕ ПОСТУПЛЕНИЯ</t>
  </si>
  <si>
    <t>Прочие безвозмездные поступления в бюджеты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</si>
  <si>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</si>
  <si>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Охрана окружающей среды</t>
  </si>
  <si>
    <t>Другие вопросы в области охраны окружающей среды</t>
  </si>
  <si>
    <t>Дополнительное образование детей</t>
  </si>
  <si>
    <t>1 12 01041 01 0000 120</t>
  </si>
  <si>
    <t>Субсидия бюджету городского округа на укрепление материально-технической базы учреждений культуры</t>
  </si>
  <si>
    <t>Субсидия бюджету городского округа на мероприятия по работе с семьей, детьми и молодежью</t>
  </si>
  <si>
    <t>Субсидия бюджету городского округа на приобретение спортивной формы, оборудования и инвентаря</t>
  </si>
  <si>
    <t>Субсидия бюджету городского округа на реализацию программ (проектов) инициативного бюджетирования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</si>
  <si>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</si>
  <si>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</si>
  <si>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</si>
  <si>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</si>
  <si>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</si>
  <si>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</si>
  <si>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</si>
  <si>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</si>
  <si>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Плата за размещение отходов производства</t>
  </si>
  <si>
    <t>2 02 10000 00 0000 150</t>
  </si>
  <si>
    <t>2 02 15001 00 0000 150</t>
  </si>
  <si>
    <t>2 02 15001 04 0000 150</t>
  </si>
  <si>
    <t>2 02 15002 00 0000 150</t>
  </si>
  <si>
    <t>2 02 15002 04 0000 150</t>
  </si>
  <si>
    <t>2 02 20000 00 0000 150</t>
  </si>
  <si>
    <t>2 02 20077 00 0000 150</t>
  </si>
  <si>
    <t>2 02 20077 04 0000 150</t>
  </si>
  <si>
    <t>2 02 20216 00 0000 150</t>
  </si>
  <si>
    <t>2 02 20216 04 0000 150</t>
  </si>
  <si>
    <t>2 02 25243 00 0000 150</t>
  </si>
  <si>
    <t>2 02 25243 04 0000 150</t>
  </si>
  <si>
    <t xml:space="preserve">2 02 25467 00 0000 150
</t>
  </si>
  <si>
    <t xml:space="preserve">2 02 25467 04 0000 150
</t>
  </si>
  <si>
    <t>2 02 25497 00 0000 150</t>
  </si>
  <si>
    <t>2 02 25497 04 0000 150</t>
  </si>
  <si>
    <t>2 02 25519 00 0000 150</t>
  </si>
  <si>
    <t>2 02 25519 04 0000 150</t>
  </si>
  <si>
    <t xml:space="preserve">2 02 25555 00 0000 150
</t>
  </si>
  <si>
    <t>2 02 25555 04 0000 150</t>
  </si>
  <si>
    <t>2 02 29999 00 0000 150</t>
  </si>
  <si>
    <t>2 02 29999 04 0000 150</t>
  </si>
  <si>
    <t>Субсидия бюджету городского округа на приобретение специализированной техники для предприятий жилищно-коммунального комплекса</t>
  </si>
  <si>
    <t>2 02 30000 00 0000 150</t>
  </si>
  <si>
    <t>2 02 30024 00 0000 150</t>
  </si>
  <si>
    <t>2 02 30024 04 0000 150</t>
  </si>
  <si>
    <t>2 02 30029 00 0000 150</t>
  </si>
  <si>
    <t>2 02 30029 04 0000 150</t>
  </si>
  <si>
    <t>2 02 35082 00 0000 150</t>
  </si>
  <si>
    <t>2 02 35082 04 0000 150</t>
  </si>
  <si>
    <t>2 02 35118 00 0000 150</t>
  </si>
  <si>
    <t>2 02 35118 04 0000 150</t>
  </si>
  <si>
    <t>2 02 35120 00 0000 150</t>
  </si>
  <si>
    <t>2 02 35120 04 0000 150</t>
  </si>
  <si>
    <t>2 02 35260 00 0000 150</t>
  </si>
  <si>
    <t>2 02 35260 04 0000 150</t>
  </si>
  <si>
    <t>2 02 40000 00 0000 150</t>
  </si>
  <si>
    <t>Рз</t>
  </si>
  <si>
    <t>Пр</t>
  </si>
  <si>
    <t>ЦСР</t>
  </si>
  <si>
    <t>ВР</t>
  </si>
  <si>
    <t>01</t>
  </si>
  <si>
    <t>02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</si>
  <si>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</si>
  <si>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</si>
  <si>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</si>
  <si>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</si>
  <si>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</si>
  <si>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</si>
  <si>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</si>
  <si>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</si>
  <si>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</si>
  <si>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</si>
  <si>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</si>
  <si>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</si>
  <si>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</si>
  <si>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</si>
  <si>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</si>
  <si>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</si>
  <si>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04</t>
  </si>
  <si>
    <t>01 0 11 80020</t>
  </si>
  <si>
    <t>01 0 11 80040</t>
  </si>
  <si>
    <t>05</t>
  </si>
  <si>
    <t/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</si>
  <si>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</si>
  <si>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</si>
  <si>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</si>
  <si>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</si>
  <si>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</si>
  <si>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</si>
  <si>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07</t>
  </si>
  <si>
    <t>70 0 00 83030</t>
  </si>
  <si>
    <t>Резервные средства</t>
  </si>
  <si>
    <t>870</t>
  </si>
  <si>
    <t>13</t>
  </si>
  <si>
    <t>01 0 11 81410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</si>
  <si>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</si>
  <si>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</si>
  <si>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</si>
  <si>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</si>
  <si>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</si>
  <si>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</si>
  <si>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</si>
  <si>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70 0 00 83270</t>
  </si>
  <si>
    <t>Исполнение судебных актов</t>
  </si>
  <si>
    <t>Осуществление первичного воинского учета на территориях, где отсутствуют военные комиссариаты</t>
  </si>
  <si>
    <t>09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</si>
  <si>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</si>
  <si>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</si>
  <si>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</si>
  <si>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</si>
  <si>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Социальное обеспечение и иные выплаты населению</t>
  </si>
  <si>
    <t>300</t>
  </si>
  <si>
    <t>Иные выплаты населению</t>
  </si>
  <si>
    <t>360</t>
  </si>
  <si>
    <t>10</t>
  </si>
  <si>
    <t>Мероприятия в сфере пожарной безопасности</t>
  </si>
  <si>
    <t>Совершенствование системы профилактики правонарушений и усиление борьбы с преступностью</t>
  </si>
  <si>
    <t>04 4 41 81130</t>
  </si>
  <si>
    <t>Организация временного трудоустройства несовершеннолетних граждан в возрасте от 14 до 18 лет</t>
  </si>
  <si>
    <t>04 4 51 82370</t>
  </si>
  <si>
    <t>Обеспечение сохранности автомобильных дорог местного значения и условий безопасности движения по ним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</si>
  <si>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</si>
  <si>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</si>
  <si>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</si>
  <si>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</si>
  <si>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Повышение безопасности дорожного движения</t>
  </si>
  <si>
    <t>Мероприятия по землеустройству и землепользованию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</si>
  <si>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</si>
  <si>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</si>
  <si>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810</t>
  </si>
  <si>
    <t>Мероприятия по улучшению условий охраны труда</t>
  </si>
  <si>
    <t>Эксплуатация и содержание имущества казны муниципального образования</t>
  </si>
  <si>
    <t>Мероприятия по обеспечению населения бытовыми услугами</t>
  </si>
  <si>
    <t>Бюджетные инвестиции в объекты капитального строительства муниципальной собственности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</si>
  <si>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</si>
  <si>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</si>
  <si>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</si>
  <si>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</si>
  <si>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</si>
  <si>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</si>
  <si>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</si>
  <si>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</si>
  <si>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Реализация программ (проектов) инициативного бюджетирования</t>
  </si>
  <si>
    <t>Строительство и реконструкция (модернизация) объектов питьевого водоснабжения</t>
  </si>
  <si>
    <t>Повышение энергетической эффективности и обеспечение энергосбережения</t>
  </si>
  <si>
    <t>Мероприятия в сфере охраны окружающей среды</t>
  </si>
  <si>
    <t>Отдельные мероприятия по развитию образования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</si>
  <si>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</si>
  <si>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</si>
  <si>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</si>
  <si>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</si>
  <si>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03 2 21 S4820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</si>
  <si>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</si>
  <si>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</si>
  <si>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</si>
  <si>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</si>
  <si>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Организации дополнительного образования</t>
  </si>
  <si>
    <t>04 3 31 80320</t>
  </si>
  <si>
    <t>Мероприятия по работе с семьей, детьми и молодежью</t>
  </si>
  <si>
    <t>Молодежная политика</t>
  </si>
  <si>
    <t>Мероприятия по проведению оздоровительной кампании детей</t>
  </si>
  <si>
    <t>03 2 22 S4790</t>
  </si>
  <si>
    <t>Противодействие злоупотреблению наркотиками и их незаконному обороту</t>
  </si>
  <si>
    <t>04 4 41 81150</t>
  </si>
  <si>
    <t>04 4 51 82360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</si>
  <si>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</si>
  <si>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</si>
  <si>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</si>
  <si>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</si>
  <si>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</si>
  <si>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</si>
  <si>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</si>
  <si>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</si>
  <si>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</si>
  <si>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</si>
  <si>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320</t>
  </si>
  <si>
    <t>08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</si>
  <si>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</si>
  <si>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</si>
  <si>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</si>
  <si>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</si>
  <si>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</si>
  <si>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</si>
  <si>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</si>
  <si>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</si>
  <si>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04 2 21 L4670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</si>
  <si>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</si>
  <si>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</si>
  <si>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04 1 11 80040</t>
  </si>
  <si>
    <t>04 1 11 80720</t>
  </si>
  <si>
    <t>Социальные выплаты гражданам, кроме публичных нормативных социальных выплат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</si>
  <si>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</si>
  <si>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детьми-сиротами и детьми, оставшимися без попечения родителей</t>
  </si>
  <si>
    <t>Реализация мероприятий по обеспечению жильем молодых семей</t>
  </si>
  <si>
    <t>06 0 11 L4970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</si>
  <si>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</si>
  <si>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</si>
  <si>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</si>
  <si>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</si>
  <si>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</si>
  <si>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Субсидии некоммерческим организациям (за исключением государственных (муниципальных) учреждений)</t>
  </si>
  <si>
    <t>630</t>
  </si>
  <si>
    <t>11</t>
  </si>
  <si>
    <t>Мероприятия по развитию физической культуры и спорта</t>
  </si>
  <si>
    <t>07 0 11 82300</t>
  </si>
  <si>
    <t>Оказание поддержки спортивным сборным командам</t>
  </si>
  <si>
    <t>07 0 12 82310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</si>
  <si>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</si>
  <si>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</si>
  <si>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</si>
  <si>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</si>
  <si>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</si>
  <si>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Условно утвержденные расходы</t>
  </si>
  <si>
    <t>70 0 00 80080</t>
  </si>
  <si>
    <t>1 03 02000 01 0000 000</t>
  </si>
  <si>
    <t>Акцизы по подакцизным товарам (продукции), производимым на территории Российской Федерации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</si>
  <si>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</si>
  <si>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</si>
  <si>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</si>
  <si>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</si>
  <si>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</si>
  <si>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</si>
  <si>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</si>
  <si>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</si>
  <si>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</si>
  <si>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</si>
  <si>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</si>
  <si>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</si>
  <si>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</si>
  <si>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</si>
  <si>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</si>
  <si>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</si>
  <si>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</si>
  <si>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</si>
  <si>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</si>
  <si>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</si>
  <si>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</si>
  <si>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1 16 01203 01 0000 140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</si>
  <si>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</si>
  <si>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</si>
  <si>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</si>
  <si>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﻿Административные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</si>
  <si>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</si>
  <si>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</si>
  <si>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</si>
  <si>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1 16 07010 00 0000 140</t>
  </si>
  <si>
    <t>1 16 07010 04 0000 140</t>
  </si>
  <si>
    <t>1 16 10000 00 0000 140</t>
  </si>
  <si>
    <t>Платежи в целях возмещения причиненного ущерба (убытков)</t>
  </si>
  <si>
    <t>1 16 10120 00 0000 140</t>
  </si>
  <si>
    <t>1 16 10123 01 0000 140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</si>
  <si>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</si>
  <si>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</si>
  <si>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</si>
  <si>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2 02 15853 00 0000 150
</t>
  </si>
  <si>
    <t>Дотации бюджетам 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</si>
  <si>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2 02 15853 04 0000 150</t>
  </si>
  <si>
    <t>Дотации бюджетам городских округов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</si>
  <si>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﻿﻿Субсидии бюджетам на софинансирование капитальных вложений в объекты муниципальной собственности
</t>
  </si>
  <si>
    <t xml:space="preserve">﻿Субсидии бюджетам городских округов на софинансирование капитальных вложений в объекты муниципальной собственности
</t>
  </si>
  <si>
    <t xml:space="preserve">﻿Субсидии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</si>
  <si>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﻿Субсидии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</si>
  <si>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2 02 25228 00 0000 150</t>
  </si>
  <si>
    <t xml:space="preserve">﻿Субсидии бюджетам на оснащение объектов спортивной инфраструктуры спортивно-технологическим оборудованием
</t>
  </si>
  <si>
    <t>2 02 25228 04 0000 150</t>
  </si>
  <si>
    <t xml:space="preserve">﻿Субсидии бюджетам городских округов на оснащение объектов спортивной инфраструктуры спортивно-технологическим оборудованием
</t>
  </si>
  <si>
    <t xml:space="preserve">﻿Субсидии бюджетам на строительство и реконструкцию (модернизацию) объектов питьевого водоснабжения
</t>
  </si>
  <si>
    <t xml:space="preserve">﻿Субсидии бюджетам городских округов на строительство и реконструкцию (модернизацию) объектов питьевого водоснабжения
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</si>
  <si>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</si>
  <si>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</si>
  <si>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</si>
  <si>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</si>
  <si>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</si>
  <si>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﻿Субсидии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</si>
  <si>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﻿2 02 25491 00 0000 150
</t>
  </si>
  <si>
    <t>﻿Субсидии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</si>
  <si>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﻿2 02 25491 04 0000 150
</t>
  </si>
  <si>
    <t xml:space="preserve">﻿Субсидии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</si>
  <si>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﻿Субсидии бюджетам на реализацию мероприятий по обеспечению жильем молодых семей
</t>
  </si>
  <si>
    <t xml:space="preserve">﻿Субсидии бюджетам городских округов на реализацию мероприятий по обеспечению жильем молодых семей
</t>
  </si>
  <si>
    <t xml:space="preserve">﻿Субсидия бюджетам на поддержку отрасли культуры
</t>
  </si>
  <si>
    <t xml:space="preserve">﻿Субсидия бюджетам городских округов на поддержку отрасли культуры
</t>
  </si>
  <si>
    <t xml:space="preserve">﻿Субсидии бюджетам на реализацию программ формирования современной городской среды
</t>
  </si>
  <si>
    <t xml:space="preserve">﻿Субсидии бюджетам городских округов на реализацию программ формирования современной городской среды
</t>
  </si>
  <si>
    <t>Субсидия бюджету городского округа на подготовку объектов жилищно-коммунального хозяйства к зиме в рамках государственной программы "Развитие топливно-энергетического комплекса и жилищно-коммунального хозяйства Брянской области"</t>
  </si>
  <si>
    <t>Субсидия бюджету городского округа на капитальный ремонт кровель муниципальных образовательных организаций в рамках государственной программы "Развитие образования и науки Брянской области" в сфере культуры</t>
  </si>
  <si>
    <t>Субсидия бюджету городского округа на реализацию мероприятий по проведению оздоровительной кампании детей в рамках государственной программы "Развитие образования и науки Брянской области"</t>
  </si>
  <si>
    <t xml:space="preserve">Субсидия бюджету городского округа на замену оконных блоков муниципальных образовательных организаций Брянской области в рамках государственной программы "Развитие образования и науки Брянской области" </t>
  </si>
  <si>
    <t>Субсидия бюджету городского округа на приведение в соответствии с брендбуком "Точка роста" помещений муниципальных общеобразовательных организаций в рамках государственной программы "Развитие образования и науки Брянской области"</t>
  </si>
  <si>
    <t>Субсидия бюджету городского округа на создание цифровой образовательной среды в общеобразовательных организациях и профессиональных образовательных организациях Брянской области  в рамках государственной программы "Развитие образования и науки Брянской области"</t>
  </si>
  <si>
    <t xml:space="preserve">﻿Субвенции местным бюджетам на выполнение передаваемых полномочий субъектов Российской Федерации
</t>
  </si>
  <si>
    <t xml:space="preserve">﻿Субвенции бюджетам городских округов на выполнение передаваемых полномочий субъектов Российской Федерации
</t>
  </si>
  <si>
    <t xml:space="preserve">﻿Субвенции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</si>
  <si>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﻿Субвенции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</si>
  <si>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﻿Субвенции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</si>
  <si>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﻿Субвенции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</si>
  <si>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﻿Субвенции бюджетам на осуществление первичного воинского учета на территориях, где отсутствуют военные комиссариаты
</t>
  </si>
  <si>
    <t xml:space="preserve">﻿Субвенции бюджетам городских округов на осуществление первичного воинского учета на территориях, где отсутствуют военные комиссариаты
</t>
  </si>
  <si>
    <t xml:space="preserve">﻿Субвенции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</si>
  <si>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﻿Субвенции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</si>
  <si>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﻿Субвенции бюджетам на выплату единовременного пособия при всех формах устройства детей, лишенных родительского попечения, в семью
</t>
  </si>
  <si>
    <t xml:space="preserve">﻿Субвенции бюджетам городских округов на выплату единовременного пособия при всех формах устройства детей, лишенных родительского попечения, в семью
</t>
  </si>
  <si>
    <t xml:space="preserve">﻿2 02 45303 00 0000 150
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</si>
  <si>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</si>
  <si>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﻿2 02 45303 04 0000 150
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</si>
  <si>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</si>
  <si>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﻿2 02 45453 00 0000 150
</t>
  </si>
  <si>
    <t xml:space="preserve">﻿Межбюджетные трансферты, передаваемые бюджетам на создание виртуальных концертных залов
</t>
  </si>
  <si>
    <t xml:space="preserve">﻿2 02 45453 04 0000 150
</t>
  </si>
  <si>
    <t xml:space="preserve">﻿Межбюджетные трансферты, передаваемые бюджетам городских округов на создание виртуальных концертных залов
</t>
  </si>
  <si>
    <t xml:space="preserve">﻿2 02 49999 00 0000 150
</t>
  </si>
  <si>
    <t>Прочие межбюджетные трансферты, передаваемые бюджетам</t>
  </si>
  <si>
    <t xml:space="preserve">﻿2 02 49999 04 0000 150
</t>
  </si>
  <si>
    <t>Прочие межбюджетные трансферты, передаваемые бюджетам городских округов</t>
  </si>
  <si>
    <t>1</t>
  </si>
  <si>
    <t>2</t>
  </si>
  <si>
    <t>3</t>
  </si>
  <si>
    <t>4</t>
  </si>
  <si>
    <t>5</t>
  </si>
  <si>
    <t>6</t>
  </si>
  <si>
    <t>Обеспечение деятельности главы муниципального образавания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</si>
  <si>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</si>
  <si>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Резервныйфонд местной администрации</t>
  </si>
  <si>
    <t>Членские взносы некоммерческим организациям</t>
  </si>
  <si>
    <t>01 0 71 80710</t>
  </si>
  <si>
    <t>Оценка имущества, признание прав и регулирование отношений муниципальной собственности</t>
  </si>
  <si>
    <t>01 5 11 80900</t>
  </si>
  <si>
    <t>Исполнение исковых требований на основании вступивших в законную силу судебных актов, обязательств бюджета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</si>
  <si>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</si>
  <si>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</si>
  <si>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01 0 22 51180</t>
  </si>
  <si>
    <t>Единые дежурно-диспетчерские службы</t>
  </si>
  <si>
    <t>01 0 23 80700</t>
  </si>
  <si>
    <t>01 0 23 81200</t>
  </si>
  <si>
    <t>01 0 24 81110</t>
  </si>
  <si>
    <t>01 1 11 81140</t>
  </si>
  <si>
    <t>01 0 31 12510</t>
  </si>
  <si>
    <t>01 4 11 81610</t>
  </si>
  <si>
    <t>01 4 11 S6170</t>
  </si>
  <si>
    <t>01 4 12 81610</t>
  </si>
  <si>
    <t>01 4 13 81660</t>
  </si>
  <si>
    <t>12</t>
  </si>
  <si>
    <t>01 0 41 17900</t>
  </si>
  <si>
    <t>01 5 11 80910</t>
  </si>
  <si>
    <t>Жилищное хозяйство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</si>
  <si>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</si>
  <si>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</si>
  <si>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</si>
  <si>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</si>
  <si>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</si>
  <si>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</si>
  <si>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</si>
  <si>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01 6 21 81680</t>
  </si>
  <si>
    <t>Подготовка объектов жилищно-коммунального хозяйства к зиме</t>
  </si>
  <si>
    <t>01 6 21 S3450</t>
  </si>
  <si>
    <t>01 6 11 81690</t>
  </si>
  <si>
    <t>01 6 11 81700</t>
  </si>
  <si>
    <t>01 6 11 81710</t>
  </si>
  <si>
    <t>01 6 11 81730</t>
  </si>
  <si>
    <t>01 6 11 S5870</t>
  </si>
  <si>
    <t>01 2 11 83260</t>
  </si>
  <si>
    <t>01 6 41 83280</t>
  </si>
  <si>
    <t>01 3 41 82440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</si>
  <si>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</si>
  <si>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</si>
  <si>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Замена оконных блоков муниципальных образовательных организаций Брянской области</t>
  </si>
  <si>
    <t>03 2 21 S4860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</si>
  <si>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</si>
  <si>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</si>
  <si>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</si>
  <si>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</si>
  <si>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</si>
  <si>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</si>
  <si>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</si>
  <si>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</si>
  <si>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</si>
  <si>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</si>
  <si>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</si>
  <si>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04 3 31 S4850</t>
  </si>
  <si>
    <t>Организация и проведение творческих фестивалей и конкурсов для детей и молодежи</t>
  </si>
  <si>
    <t>04 3 A2 14370</t>
  </si>
  <si>
    <t>Проведение ремонта спортивных сооружений</t>
  </si>
  <si>
    <t>04 3 61 S7680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</si>
  <si>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</si>
  <si>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</si>
  <si>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Культура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</si>
  <si>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</si>
  <si>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виртуальных концертных залов</t>
  </si>
  <si>
    <t>04 2 A3 54530</t>
  </si>
  <si>
    <t>01 7 11 82450</t>
  </si>
  <si>
    <t>01 7 12 16710</t>
  </si>
  <si>
    <t>Охрана семьи и детства</t>
  </si>
  <si>
    <t>01 7 12 16723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</si>
  <si>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</si>
  <si>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</si>
  <si>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</si>
  <si>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</si>
  <si>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</si>
  <si>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</si>
  <si>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</si>
  <si>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01 7 12 16721</t>
  </si>
  <si>
    <t>01 7 12 16722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</si>
  <si>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</si>
  <si>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</si>
  <si>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</si>
  <si>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Обслуживание государственного (муниципального) внутреннего долга</t>
  </si>
  <si>
    <t>ИТОГО:</t>
  </si>
  <si>
    <t>Сведения о внесенных в течение 2021 года изменениях в Решение Совета народных депутатов города Сельцо "О бюджете Сельцовского городского округа Брянской области  на 2021 год  и на плановый период 2022 и 2023 годов"   в части доходов 2021 года</t>
  </si>
  <si>
    <t>изменение
(от 24.02.2021г. №7-157    )</t>
  </si>
  <si>
    <t>изменение
(от 26.05.2021г. №7-182 )</t>
  </si>
  <si>
    <t>изменение
(от 07.07.2021г. №7-193 )</t>
  </si>
  <si>
    <t>изменение
(от 22.09.2021г. №7-210)</t>
  </si>
  <si>
    <t>изменение
(от 24.11.2021г. №7-236    )</t>
  </si>
  <si>
    <t>изменение
(от 24.12.2021г. №7-260    )</t>
  </si>
  <si>
    <t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</si>
  <si>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</si>
  <si>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</si>
  <si>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</si>
  <si>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</si>
  <si>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</si>
  <si>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</si>
  <si>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</si>
  <si>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</si>
  <si>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</si>
  <si>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</si>
  <si>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</si>
  <si>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</si>
  <si>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</si>
  <si>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</si>
  <si>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</si>
  <si>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</si>
  <si>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</si>
  <si>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</si>
  <si>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</si>
  <si>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</si>
  <si>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</si>
  <si>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</si>
  <si>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</si>
  <si>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</si>
  <si>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</si>
  <si>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1 16 11000 01 0000 140</t>
  </si>
  <si>
    <t xml:space="preserve">  
Платежи, уплачиваемые в целях возмещения вреда
</t>
  </si>
  <si>
    <t>1 16 11050 01 0000 140</t>
  </si>
  <si>
    <t xml:space="preserve">  
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</si>
  <si>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1 17 15000 00 0000 150</t>
  </si>
  <si>
    <t>Инициативные платежи</t>
  </si>
  <si>
    <t>1 17 15020 04 0000 150</t>
  </si>
  <si>
    <t>Инициативные платежи, зачисляемые в бюджеты городских округов</t>
  </si>
  <si>
    <t xml:space="preserve">Субсидия бюджету городского округа на капитальный ремонт кровель муниципальных образовательных организаций в рамках государственной программы "Развитие образования и науки Брянской области" </t>
  </si>
  <si>
    <t>Субсидия бюджету городского округа на проведение ремонта спортивных сооружений в рамках регионального проекта "Спорт-норма жизни (Брянская область) государственной программы "Развитие физической культуры и спорта Брянской области"</t>
  </si>
  <si>
    <t>Субсидия бюджету городского округа на обеспечение жильем тренеров, тренеров-преподавателей учреждений физической культуры и спорта Брянской области в рамках подпрограммы "Обеспечение жильем тренеров, тренеров-преподавателей государственных и муниципальных учреждений физической культуры и спорта Брянской области" государственной программы "Развитие физической культуры и спорта Брянской области"</t>
  </si>
  <si>
    <t xml:space="preserve">Субсидия бюджету городского округа на реализацию отдельных мероприятий по развитию образования  в рамках государственной программы "Развитие образования и науки Брянской области" </t>
  </si>
  <si>
    <t xml:space="preserve">Субсидия бюджету городского округа на модернизацию школьных столовых муниципальных общеобразовательных организаций Брянской области  в рамках государственной программы "Развитие образования и науки Брянской области" </t>
  </si>
  <si>
    <t>Субвенции бюджетам городских округов на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</si>
  <si>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финансовое обеспечение осуществления отдельных полномочий в сфере образования</t>
  </si>
  <si>
    <t>Субвенции бюджетам городских округов на организацию и осуществление деятельности по опеке и попечительству</t>
  </si>
  <si>
    <t>2 02 35469 00 0000 150</t>
  </si>
  <si>
    <t xml:space="preserve"> Субвенции бюджетам муниципальных районов (городских округов) на проведение Всероссийской переписи населения 2020 года</t>
  </si>
  <si>
    <t>2 02 35469 04 0000 150</t>
  </si>
  <si>
    <t xml:space="preserve"> Субвенции бюджетам городских округов на проведение Всероссийской переписи населения 2020 года</t>
  </si>
  <si>
    <t>2 07 04000 04 0000 150</t>
  </si>
  <si>
    <t>2 07 04050 04 0000 150</t>
  </si>
  <si>
    <t>2 19 00000 04 0000 150</t>
  </si>
  <si>
    <t>2 19 60010 04 0000 150</t>
  </si>
  <si>
    <t xml:space="preserve">2021 год 
(от 14.12.2020г. №7-140    )
</t>
  </si>
  <si>
    <t>Сумма на 2021 год с учетом изменений</t>
  </si>
  <si>
    <t>Сведения о внесенных в течение 2021 года изменениях в Решение Совета народных депутатов города Сельцо "О бюджете Сельцовского городского округа Брянской области на 2021 год и на плановый период 2022 и 2023 годов" в части расходов 2021 года</t>
  </si>
  <si>
    <t xml:space="preserve"> 2021 год 
(от 14.12.2020г. №7-140)</t>
  </si>
  <si>
    <t>Опубликование нормативных правовых актов муниципальных образований и иной официальной информации</t>
  </si>
  <si>
    <t>70 0 00 80100</t>
  </si>
  <si>
    <t>01 0 11 80100</t>
  </si>
  <si>
    <t xml:space="preserve">        Проведение Всероссийской переписи населения 2020 года</t>
  </si>
  <si>
    <t>01 0 81 54690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</si>
  <si>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</si>
  <si>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</si>
  <si>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Гражданская оборона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</si>
  <si>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</si>
  <si>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Лесное хозяйство</t>
  </si>
  <si>
    <t>Организация и проведение мероприятий в сфере лестного хозяйства</t>
  </si>
  <si>
    <t>01 5 11 81930</t>
  </si>
  <si>
    <t>01 6 21 81800</t>
  </si>
  <si>
    <t>Реализация инициативного проекта (многофункциональная крытая сцена для проведения уличных мероприятий, г.Сельцо)</t>
  </si>
  <si>
    <t>01 6 11 S5871</t>
  </si>
  <si>
    <t>Реализация инициативного проекта (благоустройство спортивно-игровой площадки "Спорт как образ жизни", г.Сельцо)</t>
  </si>
  <si>
    <t>01 6 11 S5872</t>
  </si>
  <si>
    <t>01 6 F5 52430</t>
  </si>
  <si>
    <t>03 2 21 13300</t>
  </si>
  <si>
    <t>Модернизация школьных столовых иуниципальных общеобразовательных организаций Брянской области</t>
  </si>
  <si>
    <t>03 2 21 S4770</t>
  </si>
  <si>
    <t>Приведение в соответствии с брендбуком "Точка роста" помещений муниципальных общеобразовательных организаций</t>
  </si>
  <si>
    <t>Государственная поддержка отрасли культуры</t>
  </si>
  <si>
    <t>04 2 21 L519F</t>
  </si>
  <si>
    <t>Организация и осуществление деятельности по опеке и попечительству 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</si>
  <si>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</si>
  <si>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</si>
  <si>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 xml:space="preserve">Физическая культура   </t>
  </si>
  <si>
    <t>Организации, осуществляющие спортивную подготовку</t>
  </si>
  <si>
    <t>07 0 14 80620</t>
  </si>
  <si>
    <t>Отдельные мероприятия по развитию спорта</t>
  </si>
  <si>
    <t>07 0 14 S7640</t>
  </si>
  <si>
    <t>Обеспечение жильем тренеров, тренеров-преподавателей учреждений физической культуры и спорта Брянской области</t>
  </si>
  <si>
    <t>07 0 21 S7620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</si>
  <si>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</si>
  <si>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07 0 21 S7690</t>
  </si>
  <si>
    <t>07 0 Р5 17680</t>
  </si>
  <si>
    <t>Изменение 
(от 24.02.2021г. №7-157  )</t>
  </si>
  <si>
    <t>Изменение 
(от 26.05.2021г. №7-182  )</t>
  </si>
  <si>
    <t>Изменение 
(от 07.07.2021г. №7-193  )</t>
  </si>
  <si>
    <t>Изменение 
(от 22.09.2021г. №7-210)</t>
  </si>
  <si>
    <t>Изменение 
(от 24.11.2021г. №7-236)</t>
  </si>
  <si>
    <t>Изменение 
(от 24.12.2021г. №7-260)</t>
  </si>
  <si>
    <t>Сведения о внесенных в течение 2021 года изменениях в Решение Совета народных депутатов города Сельцо "О бюджете Сельцовского городского округа Брянской области на 2021 год и на плановый период 2022 и 2023 годов" в части источников финансирования дефицита 2021 года</t>
  </si>
  <si>
    <t>Сумма на 2020 год  Решение от 14.12.2020г. №7-140 (первоначальный)</t>
  </si>
  <si>
    <t>Решение от 24.02.2021г. №7-157</t>
  </si>
  <si>
    <t>Решение от 26.05.2021г. №7-182</t>
  </si>
  <si>
    <t>Сумма 
на 2021 год                                            (с учётом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</si>
</sst>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37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Segoe UI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9">
    <xf numFmtId="0" fontId="0" fillId="0" borderId="0"/>
    <xf numFmtId="0" fontId="2" fillId="0" borderId="0"/>
    <xf numFmtId="0" fontId="9" fillId="0" borderId="0"/>
    <xf numFmtId="0" fontId="13" fillId="0" borderId="0"/>
    <xf numFmtId="0" fontId="18" fillId="0" borderId="0"/>
    <xf numFmtId="49" fontId="19" fillId="0" borderId="6">
      <alignment horizontal="center" vertical="top" shrinkToFit="1"/>
    </xf>
    <xf numFmtId="0" fontId="20" fillId="0" borderId="7">
      <alignment horizontal="left" vertical="top" wrapText="1"/>
    </xf>
    <xf numFmtId="44" fontId="2" fillId="0" borderId="0" applyFont="0" applyFill="0" applyBorder="0" applyAlignment="0" applyProtection="0"/>
    <xf numFmtId="0" fontId="36" fillId="0" borderId="10">
      <alignment vertical="top" wrapText="1"/>
    </xf>
  </cellStyleXfs>
  <cellXfs count="128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1" xfId="2" applyFont="1" applyFill="1" applyBorder="1" applyAlignment="1">
      <alignment horizontal="left" vertical="top"/>
    </xf>
    <xf numFmtId="0" fontId="6" fillId="0" borderId="1" xfId="2" applyFont="1" applyFill="1" applyBorder="1" applyAlignment="1">
      <alignment horizontal="left" vertical="top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4" fillId="0" borderId="0" xfId="3" applyFont="1" applyFill="1"/>
    <xf numFmtId="0" fontId="15" fillId="0" borderId="0" xfId="3" applyFont="1" applyFill="1"/>
    <xf numFmtId="0" fontId="15" fillId="0" borderId="4" xfId="3" applyFont="1" applyFill="1" applyBorder="1" applyAlignment="1">
      <alignment horizontal="righ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14" fillId="0" borderId="0" xfId="3" applyFont="1" applyFill="1" applyAlignment="1">
      <alignment vertical="center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justify" vertical="center" wrapText="1"/>
    </xf>
    <xf numFmtId="4" fontId="4" fillId="0" borderId="1" xfId="3" applyNumberFormat="1" applyFont="1" applyFill="1" applyBorder="1" applyAlignment="1">
      <alignment horizontal="center" vertical="top" wrapText="1"/>
    </xf>
    <xf numFmtId="4" fontId="14" fillId="0" borderId="0" xfId="3" applyNumberFormat="1" applyFont="1" applyFill="1"/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justify" vertical="center" wrapText="1"/>
    </xf>
    <xf numFmtId="4" fontId="16" fillId="0" borderId="1" xfId="3" applyNumberFormat="1" applyFont="1" applyFill="1" applyBorder="1" applyAlignment="1">
      <alignment horizontal="center" vertical="top" wrapText="1"/>
    </xf>
    <xf numFmtId="0" fontId="7" fillId="0" borderId="1" xfId="3" applyFont="1" applyBorder="1" applyAlignment="1">
      <alignment horizontal="justify" vertical="center" wrapText="1"/>
    </xf>
    <xf numFmtId="0" fontId="7" fillId="0" borderId="1" xfId="3" applyFont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top" wrapText="1"/>
    </xf>
    <xf numFmtId="0" fontId="18" fillId="0" borderId="0" xfId="4"/>
    <xf numFmtId="0" fontId="10" fillId="0" borderId="0" xfId="4" applyFont="1"/>
    <xf numFmtId="0" fontId="4" fillId="0" borderId="0" xfId="4" applyFont="1" applyAlignment="1">
      <alignment horizontal="center" vertical="center"/>
    </xf>
    <xf numFmtId="0" fontId="21" fillId="0" borderId="1" xfId="4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center" vertical="center" wrapText="1"/>
    </xf>
    <xf numFmtId="4" fontId="23" fillId="0" borderId="0" xfId="0" applyNumberFormat="1" applyFont="1"/>
    <xf numFmtId="4" fontId="2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wrapText="1"/>
    </xf>
    <xf numFmtId="4" fontId="5" fillId="3" borderId="8" xfId="0" applyNumberFormat="1" applyFont="1" applyFill="1" applyBorder="1" applyAlignment="1">
      <alignment horizontal="right" shrinkToFit="1"/>
    </xf>
    <xf numFmtId="49" fontId="5" fillId="3" borderId="1" xfId="0" applyNumberFormat="1" applyFont="1" applyFill="1" applyBorder="1" applyAlignment="1">
      <alignment horizontal="left" vertical="top" shrinkToFit="1"/>
    </xf>
    <xf numFmtId="49" fontId="6" fillId="3" borderId="1" xfId="0" applyNumberFormat="1" applyFont="1" applyFill="1" applyBorder="1" applyAlignment="1">
      <alignment horizontal="left" vertical="top" shrinkToFit="1"/>
    </xf>
    <xf numFmtId="0" fontId="6" fillId="3" borderId="2" xfId="0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right" shrinkToFit="1"/>
    </xf>
    <xf numFmtId="0" fontId="5" fillId="3" borderId="2" xfId="0" applyFont="1" applyFill="1" applyBorder="1" applyAlignment="1">
      <alignment vertical="top" wrapText="1"/>
    </xf>
    <xf numFmtId="49" fontId="7" fillId="3" borderId="1" xfId="0" applyNumberFormat="1" applyFont="1" applyFill="1" applyBorder="1" applyAlignment="1">
      <alignment horizontal="left" vertical="top" shrinkToFit="1"/>
    </xf>
    <xf numFmtId="0" fontId="7" fillId="3" borderId="2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right" shrinkToFit="1"/>
    </xf>
    <xf numFmtId="0" fontId="5" fillId="0" borderId="2" xfId="0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horizontal="left" vertical="top" wrapText="1" shrinkToFit="1"/>
    </xf>
    <xf numFmtId="49" fontId="7" fillId="3" borderId="1" xfId="0" applyNumberFormat="1" applyFont="1" applyFill="1" applyBorder="1" applyAlignment="1">
      <alignment horizontal="left" vertical="top" wrapText="1" shrinkToFit="1"/>
    </xf>
    <xf numFmtId="0" fontId="5" fillId="0" borderId="1" xfId="0" applyFont="1" applyFill="1" applyBorder="1" applyAlignment="1">
      <alignment horizontal="left" vertical="top" wrapText="1"/>
    </xf>
    <xf numFmtId="4" fontId="5" fillId="0" borderId="8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4" fontId="6" fillId="0" borderId="8" xfId="0" applyNumberFormat="1" applyFont="1" applyFill="1" applyBorder="1" applyAlignment="1">
      <alignment horizontal="right" wrapText="1"/>
    </xf>
    <xf numFmtId="4" fontId="7" fillId="0" borderId="8" xfId="0" applyNumberFormat="1" applyFont="1" applyFill="1" applyBorder="1" applyAlignment="1">
      <alignment horizontal="right" wrapText="1"/>
    </xf>
    <xf numFmtId="4" fontId="7" fillId="0" borderId="8" xfId="0" applyNumberFormat="1" applyFont="1" applyFill="1" applyBorder="1"/>
    <xf numFmtId="0" fontId="5" fillId="0" borderId="2" xfId="2" applyFont="1" applyFill="1" applyBorder="1" applyAlignment="1">
      <alignment vertical="top" wrapText="1"/>
    </xf>
    <xf numFmtId="0" fontId="6" fillId="0" borderId="2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" fontId="5" fillId="0" borderId="8" xfId="0" applyNumberFormat="1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wrapText="1"/>
    </xf>
    <xf numFmtId="4" fontId="5" fillId="0" borderId="9" xfId="0" applyNumberFormat="1" applyFont="1" applyFill="1" applyBorder="1" applyAlignment="1">
      <alignment horizontal="right" shrinkToFit="1"/>
    </xf>
    <xf numFmtId="0" fontId="18" fillId="0" borderId="0" xfId="4" applyAlignment="1">
      <alignment wrapText="1"/>
    </xf>
    <xf numFmtId="0" fontId="24" fillId="4" borderId="1" xfId="0" applyFont="1" applyFill="1" applyBorder="1" applyAlignment="1">
      <alignment vertical="top" wrapText="1"/>
    </xf>
    <xf numFmtId="49" fontId="24" fillId="4" borderId="1" xfId="0" applyNumberFormat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49" fontId="24" fillId="4" borderId="2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vertical="top" wrapText="1"/>
    </xf>
    <xf numFmtId="49" fontId="25" fillId="4" borderId="1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49" fontId="25" fillId="4" borderId="2" xfId="0" applyNumberFormat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49" fontId="26" fillId="4" borderId="2" xfId="0" applyNumberFormat="1" applyFont="1" applyFill="1" applyBorder="1" applyAlignment="1">
      <alignment horizontal="center" vertical="center" wrapText="1"/>
    </xf>
    <xf numFmtId="0" fontId="24" fillId="4" borderId="1" xfId="7" applyNumberFormat="1" applyFont="1" applyFill="1" applyBorder="1" applyAlignment="1">
      <alignment horizontal="center" vertical="center" wrapText="1"/>
    </xf>
    <xf numFmtId="0" fontId="25" fillId="4" borderId="1" xfId="7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wrapText="1"/>
    </xf>
    <xf numFmtId="49" fontId="28" fillId="4" borderId="2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left" vertical="top" shrinkToFit="1"/>
    </xf>
    <xf numFmtId="0" fontId="29" fillId="3" borderId="2" xfId="0" applyFont="1" applyFill="1" applyBorder="1" applyAlignment="1">
      <alignment vertical="top" wrapText="1"/>
    </xf>
    <xf numFmtId="49" fontId="31" fillId="3" borderId="1" xfId="0" applyNumberFormat="1" applyFont="1" applyFill="1" applyBorder="1" applyAlignment="1">
      <alignment horizontal="left" vertical="top" shrinkToFit="1"/>
    </xf>
    <xf numFmtId="0" fontId="31" fillId="3" borderId="2" xfId="0" applyFont="1" applyFill="1" applyBorder="1" applyAlignment="1">
      <alignment vertical="top" wrapText="1"/>
    </xf>
    <xf numFmtId="49" fontId="30" fillId="3" borderId="1" xfId="0" applyNumberFormat="1" applyFont="1" applyFill="1" applyBorder="1" applyAlignment="1">
      <alignment horizontal="left" vertical="top" shrinkToFit="1"/>
    </xf>
    <xf numFmtId="0" fontId="30" fillId="3" borderId="2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2" xfId="2" applyFont="1" applyFill="1" applyBorder="1" applyAlignment="1">
      <alignment horizontal="left" vertical="top" wrapText="1"/>
    </xf>
    <xf numFmtId="0" fontId="32" fillId="0" borderId="1" xfId="0" applyFont="1" applyFill="1" applyBorder="1"/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righ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vertical="top" wrapText="1"/>
    </xf>
    <xf numFmtId="0" fontId="33" fillId="0" borderId="12" xfId="0" applyFont="1" applyFill="1" applyBorder="1" applyAlignment="1">
      <alignment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/>
    <xf numFmtId="0" fontId="34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4" fontId="24" fillId="4" borderId="2" xfId="0" applyNumberFormat="1" applyFont="1" applyFill="1" applyBorder="1" applyAlignment="1">
      <alignment horizontal="right" vertical="center" wrapText="1"/>
    </xf>
    <xf numFmtId="4" fontId="25" fillId="4" borderId="2" xfId="0" applyNumberFormat="1" applyFont="1" applyFill="1" applyBorder="1" applyAlignment="1">
      <alignment horizontal="right" vertical="center" wrapText="1"/>
    </xf>
    <xf numFmtId="0" fontId="35" fillId="0" borderId="10" xfId="0" applyFont="1" applyFill="1" applyBorder="1" applyAlignment="1">
      <alignment horizontal="left" vertical="center" wrapText="1"/>
    </xf>
    <xf numFmtId="49" fontId="35" fillId="0" borderId="10" xfId="0" applyNumberFormat="1" applyFont="1" applyFill="1" applyBorder="1" applyAlignment="1">
      <alignment horizontal="center" vertical="center" wrapText="1"/>
    </xf>
    <xf numFmtId="4" fontId="35" fillId="0" borderId="10" xfId="0" applyNumberFormat="1" applyFont="1" applyFill="1" applyBorder="1" applyAlignment="1">
      <alignment horizontal="right" vertical="center" wrapText="1"/>
    </xf>
    <xf numFmtId="4" fontId="23" fillId="0" borderId="1" xfId="0" applyNumberFormat="1" applyFont="1" applyBorder="1" applyAlignment="1">
      <alignment horizontal="center" vertical="top"/>
    </xf>
    <xf numFmtId="4" fontId="6" fillId="0" borderId="8" xfId="0" applyNumberFormat="1" applyFont="1" applyFill="1" applyBorder="1" applyAlignment="1">
      <alignment horizontal="right" shrinkToFit="1"/>
    </xf>
    <xf numFmtId="4" fontId="7" fillId="0" borderId="8" xfId="0" applyNumberFormat="1" applyFont="1" applyFill="1" applyBorder="1" applyAlignment="1">
      <alignment horizontal="right" shrinkToFit="1"/>
    </xf>
    <xf numFmtId="4" fontId="5" fillId="0" borderId="8" xfId="0" applyNumberFormat="1" applyFont="1" applyFill="1" applyBorder="1" applyAlignment="1">
      <alignment horizontal="right" shrinkToFit="1"/>
    </xf>
    <xf numFmtId="4" fontId="30" fillId="0" borderId="8" xfId="0" applyNumberFormat="1" applyFont="1" applyFill="1" applyBorder="1" applyAlignment="1">
      <alignment horizontal="right" shrinkToFit="1"/>
    </xf>
    <xf numFmtId="0" fontId="7" fillId="3" borderId="2" xfId="0" applyFont="1" applyFill="1" applyBorder="1" applyAlignment="1">
      <alignment wrapText="1"/>
    </xf>
    <xf numFmtId="0" fontId="6" fillId="3" borderId="2" xfId="0" applyFont="1" applyFill="1" applyBorder="1" applyAlignment="1">
      <alignment wrapText="1"/>
    </xf>
    <xf numFmtId="4" fontId="31" fillId="0" borderId="8" xfId="0" applyNumberFormat="1" applyFont="1" applyFill="1" applyBorder="1" applyAlignment="1">
      <alignment horizontal="right" wrapText="1"/>
    </xf>
    <xf numFmtId="4" fontId="30" fillId="0" borderId="8" xfId="0" applyNumberFormat="1" applyFont="1" applyFill="1" applyBorder="1" applyAlignment="1">
      <alignment horizontal="right" wrapText="1"/>
    </xf>
    <xf numFmtId="0" fontId="27" fillId="0" borderId="10" xfId="8" applyNumberFormat="1" applyFont="1" applyAlignment="1" applyProtection="1">
      <alignment vertical="top" wrapText="1"/>
    </xf>
    <xf numFmtId="4" fontId="25" fillId="4" borderId="0" xfId="0" applyNumberFormat="1" applyFont="1" applyFill="1" applyBorder="1" applyAlignment="1">
      <alignment horizontal="right" vertical="center" wrapText="1"/>
    </xf>
    <xf numFmtId="0" fontId="4" fillId="0" borderId="0" xfId="4" applyFont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35" fillId="0" borderId="10" xfId="0" applyFont="1" applyFill="1" applyBorder="1" applyAlignment="1">
      <alignment vertical="center" wrapText="1"/>
    </xf>
    <xf numFmtId="0" fontId="12" fillId="0" borderId="0" xfId="3" applyFont="1" applyFill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top" wrapText="1"/>
    </xf>
    <xf numFmtId="0" fontId="4" fillId="0" borderId="3" xfId="3" applyFont="1" applyFill="1" applyBorder="1" applyAlignment="1">
      <alignment horizontal="center" vertical="top" wrapText="1"/>
    </xf>
  </cellXfs>
  <cellStyles count="9">
    <cellStyle name="ex59" xfId="5"/>
    <cellStyle name="ex60" xfId="6"/>
    <cellStyle name="xl32" xfId="8"/>
    <cellStyle name="Денежный" xfId="7" builtinId="4"/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8"/>
  <sheetViews>
    <sheetView view="pageBreakPreview" zoomScale="80" zoomScaleNormal="100" zoomScaleSheetLayoutView="80" workbookViewId="0">
      <selection activeCell="J5" sqref="J5"/>
    </sheetView>
  </sheetViews>
  <sheetFormatPr defaultRowHeight="12.75" x14ac:dyDescent="0.2"/>
  <cols>
    <col min="1" max="1" width="23.28515625" style="23" customWidth="1"/>
    <col min="2" max="2" width="53.5703125" style="23" customWidth="1"/>
    <col min="3" max="5" width="16.140625" style="23" customWidth="1"/>
    <col min="6" max="6" width="14.7109375" style="23" customWidth="1"/>
    <col min="7" max="8" width="14.5703125" style="23" customWidth="1"/>
    <col min="9" max="9" width="16.140625" style="23" customWidth="1"/>
    <col min="10" max="10" width="16.42578125" style="23" customWidth="1"/>
    <col min="11" max="11" width="10.7109375" style="23" bestFit="1" customWidth="1"/>
    <col min="12" max="252" width="8.85546875" style="23"/>
    <col min="253" max="253" width="23.28515625" style="23" customWidth="1"/>
    <col min="254" max="254" width="53.5703125" style="23" customWidth="1"/>
    <col min="255" max="264" width="0" style="23" hidden="1" customWidth="1"/>
    <col min="265" max="265" width="16.140625" style="23" customWidth="1"/>
    <col min="266" max="266" width="16.42578125" style="23" customWidth="1"/>
    <col min="267" max="267" width="10.7109375" style="23" bestFit="1" customWidth="1"/>
    <col min="268" max="508" width="8.85546875" style="23"/>
    <col min="509" max="509" width="23.28515625" style="23" customWidth="1"/>
    <col min="510" max="510" width="53.5703125" style="23" customWidth="1"/>
    <col min="511" max="520" width="0" style="23" hidden="1" customWidth="1"/>
    <col min="521" max="521" width="16.140625" style="23" customWidth="1"/>
    <col min="522" max="522" width="16.42578125" style="23" customWidth="1"/>
    <col min="523" max="523" width="10.7109375" style="23" bestFit="1" customWidth="1"/>
    <col min="524" max="764" width="8.85546875" style="23"/>
    <col min="765" max="765" width="23.28515625" style="23" customWidth="1"/>
    <col min="766" max="766" width="53.5703125" style="23" customWidth="1"/>
    <col min="767" max="776" width="0" style="23" hidden="1" customWidth="1"/>
    <col min="777" max="777" width="16.140625" style="23" customWidth="1"/>
    <col min="778" max="778" width="16.42578125" style="23" customWidth="1"/>
    <col min="779" max="779" width="10.7109375" style="23" bestFit="1" customWidth="1"/>
    <col min="780" max="1020" width="8.85546875" style="23"/>
    <col min="1021" max="1021" width="23.28515625" style="23" customWidth="1"/>
    <col min="1022" max="1022" width="53.5703125" style="23" customWidth="1"/>
    <col min="1023" max="1032" width="0" style="23" hidden="1" customWidth="1"/>
    <col min="1033" max="1033" width="16.140625" style="23" customWidth="1"/>
    <col min="1034" max="1034" width="16.42578125" style="23" customWidth="1"/>
    <col min="1035" max="1035" width="10.7109375" style="23" bestFit="1" customWidth="1"/>
    <col min="1036" max="1276" width="8.85546875" style="23"/>
    <col min="1277" max="1277" width="23.28515625" style="23" customWidth="1"/>
    <col min="1278" max="1278" width="53.5703125" style="23" customWidth="1"/>
    <col min="1279" max="1288" width="0" style="23" hidden="1" customWidth="1"/>
    <col min="1289" max="1289" width="16.140625" style="23" customWidth="1"/>
    <col min="1290" max="1290" width="16.42578125" style="23" customWidth="1"/>
    <col min="1291" max="1291" width="10.7109375" style="23" bestFit="1" customWidth="1"/>
    <col min="1292" max="1532" width="8.85546875" style="23"/>
    <col min="1533" max="1533" width="23.28515625" style="23" customWidth="1"/>
    <col min="1534" max="1534" width="53.5703125" style="23" customWidth="1"/>
    <col min="1535" max="1544" width="0" style="23" hidden="1" customWidth="1"/>
    <col min="1545" max="1545" width="16.140625" style="23" customWidth="1"/>
    <col min="1546" max="1546" width="16.42578125" style="23" customWidth="1"/>
    <col min="1547" max="1547" width="10.7109375" style="23" bestFit="1" customWidth="1"/>
    <col min="1548" max="1788" width="8.85546875" style="23"/>
    <col min="1789" max="1789" width="23.28515625" style="23" customWidth="1"/>
    <col min="1790" max="1790" width="53.5703125" style="23" customWidth="1"/>
    <col min="1791" max="1800" width="0" style="23" hidden="1" customWidth="1"/>
    <col min="1801" max="1801" width="16.140625" style="23" customWidth="1"/>
    <col min="1802" max="1802" width="16.42578125" style="23" customWidth="1"/>
    <col min="1803" max="1803" width="10.7109375" style="23" bestFit="1" customWidth="1"/>
    <col min="1804" max="2044" width="8.85546875" style="23"/>
    <col min="2045" max="2045" width="23.28515625" style="23" customWidth="1"/>
    <col min="2046" max="2046" width="53.5703125" style="23" customWidth="1"/>
    <col min="2047" max="2056" width="0" style="23" hidden="1" customWidth="1"/>
    <col min="2057" max="2057" width="16.140625" style="23" customWidth="1"/>
    <col min="2058" max="2058" width="16.42578125" style="23" customWidth="1"/>
    <col min="2059" max="2059" width="10.7109375" style="23" bestFit="1" customWidth="1"/>
    <col min="2060" max="2300" width="8.85546875" style="23"/>
    <col min="2301" max="2301" width="23.28515625" style="23" customWidth="1"/>
    <col min="2302" max="2302" width="53.5703125" style="23" customWidth="1"/>
    <col min="2303" max="2312" width="0" style="23" hidden="1" customWidth="1"/>
    <col min="2313" max="2313" width="16.140625" style="23" customWidth="1"/>
    <col min="2314" max="2314" width="16.42578125" style="23" customWidth="1"/>
    <col min="2315" max="2315" width="10.7109375" style="23" bestFit="1" customWidth="1"/>
    <col min="2316" max="2556" width="8.85546875" style="23"/>
    <col min="2557" max="2557" width="23.28515625" style="23" customWidth="1"/>
    <col min="2558" max="2558" width="53.5703125" style="23" customWidth="1"/>
    <col min="2559" max="2568" width="0" style="23" hidden="1" customWidth="1"/>
    <col min="2569" max="2569" width="16.140625" style="23" customWidth="1"/>
    <col min="2570" max="2570" width="16.42578125" style="23" customWidth="1"/>
    <col min="2571" max="2571" width="10.7109375" style="23" bestFit="1" customWidth="1"/>
    <col min="2572" max="2812" width="8.85546875" style="23"/>
    <col min="2813" max="2813" width="23.28515625" style="23" customWidth="1"/>
    <col min="2814" max="2814" width="53.5703125" style="23" customWidth="1"/>
    <col min="2815" max="2824" width="0" style="23" hidden="1" customWidth="1"/>
    <col min="2825" max="2825" width="16.140625" style="23" customWidth="1"/>
    <col min="2826" max="2826" width="16.42578125" style="23" customWidth="1"/>
    <col min="2827" max="2827" width="10.7109375" style="23" bestFit="1" customWidth="1"/>
    <col min="2828" max="3068" width="8.85546875" style="23"/>
    <col min="3069" max="3069" width="23.28515625" style="23" customWidth="1"/>
    <col min="3070" max="3070" width="53.5703125" style="23" customWidth="1"/>
    <col min="3071" max="3080" width="0" style="23" hidden="1" customWidth="1"/>
    <col min="3081" max="3081" width="16.140625" style="23" customWidth="1"/>
    <col min="3082" max="3082" width="16.42578125" style="23" customWidth="1"/>
    <col min="3083" max="3083" width="10.7109375" style="23" bestFit="1" customWidth="1"/>
    <col min="3084" max="3324" width="8.85546875" style="23"/>
    <col min="3325" max="3325" width="23.28515625" style="23" customWidth="1"/>
    <col min="3326" max="3326" width="53.5703125" style="23" customWidth="1"/>
    <col min="3327" max="3336" width="0" style="23" hidden="1" customWidth="1"/>
    <col min="3337" max="3337" width="16.140625" style="23" customWidth="1"/>
    <col min="3338" max="3338" width="16.42578125" style="23" customWidth="1"/>
    <col min="3339" max="3339" width="10.7109375" style="23" bestFit="1" customWidth="1"/>
    <col min="3340" max="3580" width="8.85546875" style="23"/>
    <col min="3581" max="3581" width="23.28515625" style="23" customWidth="1"/>
    <col min="3582" max="3582" width="53.5703125" style="23" customWidth="1"/>
    <col min="3583" max="3592" width="0" style="23" hidden="1" customWidth="1"/>
    <col min="3593" max="3593" width="16.140625" style="23" customWidth="1"/>
    <col min="3594" max="3594" width="16.42578125" style="23" customWidth="1"/>
    <col min="3595" max="3595" width="10.7109375" style="23" bestFit="1" customWidth="1"/>
    <col min="3596" max="3836" width="8.85546875" style="23"/>
    <col min="3837" max="3837" width="23.28515625" style="23" customWidth="1"/>
    <col min="3838" max="3838" width="53.5703125" style="23" customWidth="1"/>
    <col min="3839" max="3848" width="0" style="23" hidden="1" customWidth="1"/>
    <col min="3849" max="3849" width="16.140625" style="23" customWidth="1"/>
    <col min="3850" max="3850" width="16.42578125" style="23" customWidth="1"/>
    <col min="3851" max="3851" width="10.7109375" style="23" bestFit="1" customWidth="1"/>
    <col min="3852" max="4092" width="8.85546875" style="23"/>
    <col min="4093" max="4093" width="23.28515625" style="23" customWidth="1"/>
    <col min="4094" max="4094" width="53.5703125" style="23" customWidth="1"/>
    <col min="4095" max="4104" width="0" style="23" hidden="1" customWidth="1"/>
    <col min="4105" max="4105" width="16.140625" style="23" customWidth="1"/>
    <col min="4106" max="4106" width="16.42578125" style="23" customWidth="1"/>
    <col min="4107" max="4107" width="10.7109375" style="23" bestFit="1" customWidth="1"/>
    <col min="4108" max="4348" width="8.85546875" style="23"/>
    <col min="4349" max="4349" width="23.28515625" style="23" customWidth="1"/>
    <col min="4350" max="4350" width="53.5703125" style="23" customWidth="1"/>
    <col min="4351" max="4360" width="0" style="23" hidden="1" customWidth="1"/>
    <col min="4361" max="4361" width="16.140625" style="23" customWidth="1"/>
    <col min="4362" max="4362" width="16.42578125" style="23" customWidth="1"/>
    <col min="4363" max="4363" width="10.7109375" style="23" bestFit="1" customWidth="1"/>
    <col min="4364" max="4604" width="8.85546875" style="23"/>
    <col min="4605" max="4605" width="23.28515625" style="23" customWidth="1"/>
    <col min="4606" max="4606" width="53.5703125" style="23" customWidth="1"/>
    <col min="4607" max="4616" width="0" style="23" hidden="1" customWidth="1"/>
    <col min="4617" max="4617" width="16.140625" style="23" customWidth="1"/>
    <col min="4618" max="4618" width="16.42578125" style="23" customWidth="1"/>
    <col min="4619" max="4619" width="10.7109375" style="23" bestFit="1" customWidth="1"/>
    <col min="4620" max="4860" width="8.85546875" style="23"/>
    <col min="4861" max="4861" width="23.28515625" style="23" customWidth="1"/>
    <col min="4862" max="4862" width="53.5703125" style="23" customWidth="1"/>
    <col min="4863" max="4872" width="0" style="23" hidden="1" customWidth="1"/>
    <col min="4873" max="4873" width="16.140625" style="23" customWidth="1"/>
    <col min="4874" max="4874" width="16.42578125" style="23" customWidth="1"/>
    <col min="4875" max="4875" width="10.7109375" style="23" bestFit="1" customWidth="1"/>
    <col min="4876" max="5116" width="8.85546875" style="23"/>
    <col min="5117" max="5117" width="23.28515625" style="23" customWidth="1"/>
    <col min="5118" max="5118" width="53.5703125" style="23" customWidth="1"/>
    <col min="5119" max="5128" width="0" style="23" hidden="1" customWidth="1"/>
    <col min="5129" max="5129" width="16.140625" style="23" customWidth="1"/>
    <col min="5130" max="5130" width="16.42578125" style="23" customWidth="1"/>
    <col min="5131" max="5131" width="10.7109375" style="23" bestFit="1" customWidth="1"/>
    <col min="5132" max="5372" width="8.85546875" style="23"/>
    <col min="5373" max="5373" width="23.28515625" style="23" customWidth="1"/>
    <col min="5374" max="5374" width="53.5703125" style="23" customWidth="1"/>
    <col min="5375" max="5384" width="0" style="23" hidden="1" customWidth="1"/>
    <col min="5385" max="5385" width="16.140625" style="23" customWidth="1"/>
    <col min="5386" max="5386" width="16.42578125" style="23" customWidth="1"/>
    <col min="5387" max="5387" width="10.7109375" style="23" bestFit="1" customWidth="1"/>
    <col min="5388" max="5628" width="8.85546875" style="23"/>
    <col min="5629" max="5629" width="23.28515625" style="23" customWidth="1"/>
    <col min="5630" max="5630" width="53.5703125" style="23" customWidth="1"/>
    <col min="5631" max="5640" width="0" style="23" hidden="1" customWidth="1"/>
    <col min="5641" max="5641" width="16.140625" style="23" customWidth="1"/>
    <col min="5642" max="5642" width="16.42578125" style="23" customWidth="1"/>
    <col min="5643" max="5643" width="10.7109375" style="23" bestFit="1" customWidth="1"/>
    <col min="5644" max="5884" width="8.85546875" style="23"/>
    <col min="5885" max="5885" width="23.28515625" style="23" customWidth="1"/>
    <col min="5886" max="5886" width="53.5703125" style="23" customWidth="1"/>
    <col min="5887" max="5896" width="0" style="23" hidden="1" customWidth="1"/>
    <col min="5897" max="5897" width="16.140625" style="23" customWidth="1"/>
    <col min="5898" max="5898" width="16.42578125" style="23" customWidth="1"/>
    <col min="5899" max="5899" width="10.7109375" style="23" bestFit="1" customWidth="1"/>
    <col min="5900" max="6140" width="8.85546875" style="23"/>
    <col min="6141" max="6141" width="23.28515625" style="23" customWidth="1"/>
    <col min="6142" max="6142" width="53.5703125" style="23" customWidth="1"/>
    <col min="6143" max="6152" width="0" style="23" hidden="1" customWidth="1"/>
    <col min="6153" max="6153" width="16.140625" style="23" customWidth="1"/>
    <col min="6154" max="6154" width="16.42578125" style="23" customWidth="1"/>
    <col min="6155" max="6155" width="10.7109375" style="23" bestFit="1" customWidth="1"/>
    <col min="6156" max="6396" width="8.85546875" style="23"/>
    <col min="6397" max="6397" width="23.28515625" style="23" customWidth="1"/>
    <col min="6398" max="6398" width="53.5703125" style="23" customWidth="1"/>
    <col min="6399" max="6408" width="0" style="23" hidden="1" customWidth="1"/>
    <col min="6409" max="6409" width="16.140625" style="23" customWidth="1"/>
    <col min="6410" max="6410" width="16.42578125" style="23" customWidth="1"/>
    <col min="6411" max="6411" width="10.7109375" style="23" bestFit="1" customWidth="1"/>
    <col min="6412" max="6652" width="8.85546875" style="23"/>
    <col min="6653" max="6653" width="23.28515625" style="23" customWidth="1"/>
    <col min="6654" max="6654" width="53.5703125" style="23" customWidth="1"/>
    <col min="6655" max="6664" width="0" style="23" hidden="1" customWidth="1"/>
    <col min="6665" max="6665" width="16.140625" style="23" customWidth="1"/>
    <col min="6666" max="6666" width="16.42578125" style="23" customWidth="1"/>
    <col min="6667" max="6667" width="10.7109375" style="23" bestFit="1" customWidth="1"/>
    <col min="6668" max="6908" width="8.85546875" style="23"/>
    <col min="6909" max="6909" width="23.28515625" style="23" customWidth="1"/>
    <col min="6910" max="6910" width="53.5703125" style="23" customWidth="1"/>
    <col min="6911" max="6920" width="0" style="23" hidden="1" customWidth="1"/>
    <col min="6921" max="6921" width="16.140625" style="23" customWidth="1"/>
    <col min="6922" max="6922" width="16.42578125" style="23" customWidth="1"/>
    <col min="6923" max="6923" width="10.7109375" style="23" bestFit="1" customWidth="1"/>
    <col min="6924" max="7164" width="8.85546875" style="23"/>
    <col min="7165" max="7165" width="23.28515625" style="23" customWidth="1"/>
    <col min="7166" max="7166" width="53.5703125" style="23" customWidth="1"/>
    <col min="7167" max="7176" width="0" style="23" hidden="1" customWidth="1"/>
    <col min="7177" max="7177" width="16.140625" style="23" customWidth="1"/>
    <col min="7178" max="7178" width="16.42578125" style="23" customWidth="1"/>
    <col min="7179" max="7179" width="10.7109375" style="23" bestFit="1" customWidth="1"/>
    <col min="7180" max="7420" width="8.85546875" style="23"/>
    <col min="7421" max="7421" width="23.28515625" style="23" customWidth="1"/>
    <col min="7422" max="7422" width="53.5703125" style="23" customWidth="1"/>
    <col min="7423" max="7432" width="0" style="23" hidden="1" customWidth="1"/>
    <col min="7433" max="7433" width="16.140625" style="23" customWidth="1"/>
    <col min="7434" max="7434" width="16.42578125" style="23" customWidth="1"/>
    <col min="7435" max="7435" width="10.7109375" style="23" bestFit="1" customWidth="1"/>
    <col min="7436" max="7676" width="8.85546875" style="23"/>
    <col min="7677" max="7677" width="23.28515625" style="23" customWidth="1"/>
    <col min="7678" max="7678" width="53.5703125" style="23" customWidth="1"/>
    <col min="7679" max="7688" width="0" style="23" hidden="1" customWidth="1"/>
    <col min="7689" max="7689" width="16.140625" style="23" customWidth="1"/>
    <col min="7690" max="7690" width="16.42578125" style="23" customWidth="1"/>
    <col min="7691" max="7691" width="10.7109375" style="23" bestFit="1" customWidth="1"/>
    <col min="7692" max="7932" width="8.85546875" style="23"/>
    <col min="7933" max="7933" width="23.28515625" style="23" customWidth="1"/>
    <col min="7934" max="7934" width="53.5703125" style="23" customWidth="1"/>
    <col min="7935" max="7944" width="0" style="23" hidden="1" customWidth="1"/>
    <col min="7945" max="7945" width="16.140625" style="23" customWidth="1"/>
    <col min="7946" max="7946" width="16.42578125" style="23" customWidth="1"/>
    <col min="7947" max="7947" width="10.7109375" style="23" bestFit="1" customWidth="1"/>
    <col min="7948" max="8188" width="8.85546875" style="23"/>
    <col min="8189" max="8189" width="23.28515625" style="23" customWidth="1"/>
    <col min="8190" max="8190" width="53.5703125" style="23" customWidth="1"/>
    <col min="8191" max="8200" width="0" style="23" hidden="1" customWidth="1"/>
    <col min="8201" max="8201" width="16.140625" style="23" customWidth="1"/>
    <col min="8202" max="8202" width="16.42578125" style="23" customWidth="1"/>
    <col min="8203" max="8203" width="10.7109375" style="23" bestFit="1" customWidth="1"/>
    <col min="8204" max="8444" width="8.85546875" style="23"/>
    <col min="8445" max="8445" width="23.28515625" style="23" customWidth="1"/>
    <col min="8446" max="8446" width="53.5703125" style="23" customWidth="1"/>
    <col min="8447" max="8456" width="0" style="23" hidden="1" customWidth="1"/>
    <col min="8457" max="8457" width="16.140625" style="23" customWidth="1"/>
    <col min="8458" max="8458" width="16.42578125" style="23" customWidth="1"/>
    <col min="8459" max="8459" width="10.7109375" style="23" bestFit="1" customWidth="1"/>
    <col min="8460" max="8700" width="8.85546875" style="23"/>
    <col min="8701" max="8701" width="23.28515625" style="23" customWidth="1"/>
    <col min="8702" max="8702" width="53.5703125" style="23" customWidth="1"/>
    <col min="8703" max="8712" width="0" style="23" hidden="1" customWidth="1"/>
    <col min="8713" max="8713" width="16.140625" style="23" customWidth="1"/>
    <col min="8714" max="8714" width="16.42578125" style="23" customWidth="1"/>
    <col min="8715" max="8715" width="10.7109375" style="23" bestFit="1" customWidth="1"/>
    <col min="8716" max="8956" width="8.85546875" style="23"/>
    <col min="8957" max="8957" width="23.28515625" style="23" customWidth="1"/>
    <col min="8958" max="8958" width="53.5703125" style="23" customWidth="1"/>
    <col min="8959" max="8968" width="0" style="23" hidden="1" customWidth="1"/>
    <col min="8969" max="8969" width="16.140625" style="23" customWidth="1"/>
    <col min="8970" max="8970" width="16.42578125" style="23" customWidth="1"/>
    <col min="8971" max="8971" width="10.7109375" style="23" bestFit="1" customWidth="1"/>
    <col min="8972" max="9212" width="8.85546875" style="23"/>
    <col min="9213" max="9213" width="23.28515625" style="23" customWidth="1"/>
    <col min="9214" max="9214" width="53.5703125" style="23" customWidth="1"/>
    <col min="9215" max="9224" width="0" style="23" hidden="1" customWidth="1"/>
    <col min="9225" max="9225" width="16.140625" style="23" customWidth="1"/>
    <col min="9226" max="9226" width="16.42578125" style="23" customWidth="1"/>
    <col min="9227" max="9227" width="10.7109375" style="23" bestFit="1" customWidth="1"/>
    <col min="9228" max="9468" width="8.85546875" style="23"/>
    <col min="9469" max="9469" width="23.28515625" style="23" customWidth="1"/>
    <col min="9470" max="9470" width="53.5703125" style="23" customWidth="1"/>
    <col min="9471" max="9480" width="0" style="23" hidden="1" customWidth="1"/>
    <col min="9481" max="9481" width="16.140625" style="23" customWidth="1"/>
    <col min="9482" max="9482" width="16.42578125" style="23" customWidth="1"/>
    <col min="9483" max="9483" width="10.7109375" style="23" bestFit="1" customWidth="1"/>
    <col min="9484" max="9724" width="8.85546875" style="23"/>
    <col min="9725" max="9725" width="23.28515625" style="23" customWidth="1"/>
    <col min="9726" max="9726" width="53.5703125" style="23" customWidth="1"/>
    <col min="9727" max="9736" width="0" style="23" hidden="1" customWidth="1"/>
    <col min="9737" max="9737" width="16.140625" style="23" customWidth="1"/>
    <col min="9738" max="9738" width="16.42578125" style="23" customWidth="1"/>
    <col min="9739" max="9739" width="10.7109375" style="23" bestFit="1" customWidth="1"/>
    <col min="9740" max="9980" width="8.85546875" style="23"/>
    <col min="9981" max="9981" width="23.28515625" style="23" customWidth="1"/>
    <col min="9982" max="9982" width="53.5703125" style="23" customWidth="1"/>
    <col min="9983" max="9992" width="0" style="23" hidden="1" customWidth="1"/>
    <col min="9993" max="9993" width="16.140625" style="23" customWidth="1"/>
    <col min="9994" max="9994" width="16.42578125" style="23" customWidth="1"/>
    <col min="9995" max="9995" width="10.7109375" style="23" bestFit="1" customWidth="1"/>
    <col min="9996" max="10236" width="8.85546875" style="23"/>
    <col min="10237" max="10237" width="23.28515625" style="23" customWidth="1"/>
    <col min="10238" max="10238" width="53.5703125" style="23" customWidth="1"/>
    <col min="10239" max="10248" width="0" style="23" hidden="1" customWidth="1"/>
    <col min="10249" max="10249" width="16.140625" style="23" customWidth="1"/>
    <col min="10250" max="10250" width="16.42578125" style="23" customWidth="1"/>
    <col min="10251" max="10251" width="10.7109375" style="23" bestFit="1" customWidth="1"/>
    <col min="10252" max="10492" width="8.85546875" style="23"/>
    <col min="10493" max="10493" width="23.28515625" style="23" customWidth="1"/>
    <col min="10494" max="10494" width="53.5703125" style="23" customWidth="1"/>
    <col min="10495" max="10504" width="0" style="23" hidden="1" customWidth="1"/>
    <col min="10505" max="10505" width="16.140625" style="23" customWidth="1"/>
    <col min="10506" max="10506" width="16.42578125" style="23" customWidth="1"/>
    <col min="10507" max="10507" width="10.7109375" style="23" bestFit="1" customWidth="1"/>
    <col min="10508" max="10748" width="8.85546875" style="23"/>
    <col min="10749" max="10749" width="23.28515625" style="23" customWidth="1"/>
    <col min="10750" max="10750" width="53.5703125" style="23" customWidth="1"/>
    <col min="10751" max="10760" width="0" style="23" hidden="1" customWidth="1"/>
    <col min="10761" max="10761" width="16.140625" style="23" customWidth="1"/>
    <col min="10762" max="10762" width="16.42578125" style="23" customWidth="1"/>
    <col min="10763" max="10763" width="10.7109375" style="23" bestFit="1" customWidth="1"/>
    <col min="10764" max="11004" width="8.85546875" style="23"/>
    <col min="11005" max="11005" width="23.28515625" style="23" customWidth="1"/>
    <col min="11006" max="11006" width="53.5703125" style="23" customWidth="1"/>
    <col min="11007" max="11016" width="0" style="23" hidden="1" customWidth="1"/>
    <col min="11017" max="11017" width="16.140625" style="23" customWidth="1"/>
    <col min="11018" max="11018" width="16.42578125" style="23" customWidth="1"/>
    <col min="11019" max="11019" width="10.7109375" style="23" bestFit="1" customWidth="1"/>
    <col min="11020" max="11260" width="8.85546875" style="23"/>
    <col min="11261" max="11261" width="23.28515625" style="23" customWidth="1"/>
    <col min="11262" max="11262" width="53.5703125" style="23" customWidth="1"/>
    <col min="11263" max="11272" width="0" style="23" hidden="1" customWidth="1"/>
    <col min="11273" max="11273" width="16.140625" style="23" customWidth="1"/>
    <col min="11274" max="11274" width="16.42578125" style="23" customWidth="1"/>
    <col min="11275" max="11275" width="10.7109375" style="23" bestFit="1" customWidth="1"/>
    <col min="11276" max="11516" width="8.85546875" style="23"/>
    <col min="11517" max="11517" width="23.28515625" style="23" customWidth="1"/>
    <col min="11518" max="11518" width="53.5703125" style="23" customWidth="1"/>
    <col min="11519" max="11528" width="0" style="23" hidden="1" customWidth="1"/>
    <col min="11529" max="11529" width="16.140625" style="23" customWidth="1"/>
    <col min="11530" max="11530" width="16.42578125" style="23" customWidth="1"/>
    <col min="11531" max="11531" width="10.7109375" style="23" bestFit="1" customWidth="1"/>
    <col min="11532" max="11772" width="8.85546875" style="23"/>
    <col min="11773" max="11773" width="23.28515625" style="23" customWidth="1"/>
    <col min="11774" max="11774" width="53.5703125" style="23" customWidth="1"/>
    <col min="11775" max="11784" width="0" style="23" hidden="1" customWidth="1"/>
    <col min="11785" max="11785" width="16.140625" style="23" customWidth="1"/>
    <col min="11786" max="11786" width="16.42578125" style="23" customWidth="1"/>
    <col min="11787" max="11787" width="10.7109375" style="23" bestFit="1" customWidth="1"/>
    <col min="11788" max="12028" width="8.85546875" style="23"/>
    <col min="12029" max="12029" width="23.28515625" style="23" customWidth="1"/>
    <col min="12030" max="12030" width="53.5703125" style="23" customWidth="1"/>
    <col min="12031" max="12040" width="0" style="23" hidden="1" customWidth="1"/>
    <col min="12041" max="12041" width="16.140625" style="23" customWidth="1"/>
    <col min="12042" max="12042" width="16.42578125" style="23" customWidth="1"/>
    <col min="12043" max="12043" width="10.7109375" style="23" bestFit="1" customWidth="1"/>
    <col min="12044" max="12284" width="8.85546875" style="23"/>
    <col min="12285" max="12285" width="23.28515625" style="23" customWidth="1"/>
    <col min="12286" max="12286" width="53.5703125" style="23" customWidth="1"/>
    <col min="12287" max="12296" width="0" style="23" hidden="1" customWidth="1"/>
    <col min="12297" max="12297" width="16.140625" style="23" customWidth="1"/>
    <col min="12298" max="12298" width="16.42578125" style="23" customWidth="1"/>
    <col min="12299" max="12299" width="10.7109375" style="23" bestFit="1" customWidth="1"/>
    <col min="12300" max="12540" width="8.85546875" style="23"/>
    <col min="12541" max="12541" width="23.28515625" style="23" customWidth="1"/>
    <col min="12542" max="12542" width="53.5703125" style="23" customWidth="1"/>
    <col min="12543" max="12552" width="0" style="23" hidden="1" customWidth="1"/>
    <col min="12553" max="12553" width="16.140625" style="23" customWidth="1"/>
    <col min="12554" max="12554" width="16.42578125" style="23" customWidth="1"/>
    <col min="12555" max="12555" width="10.7109375" style="23" bestFit="1" customWidth="1"/>
    <col min="12556" max="12796" width="8.85546875" style="23"/>
    <col min="12797" max="12797" width="23.28515625" style="23" customWidth="1"/>
    <col min="12798" max="12798" width="53.5703125" style="23" customWidth="1"/>
    <col min="12799" max="12808" width="0" style="23" hidden="1" customWidth="1"/>
    <col min="12809" max="12809" width="16.140625" style="23" customWidth="1"/>
    <col min="12810" max="12810" width="16.42578125" style="23" customWidth="1"/>
    <col min="12811" max="12811" width="10.7109375" style="23" bestFit="1" customWidth="1"/>
    <col min="12812" max="13052" width="8.85546875" style="23"/>
    <col min="13053" max="13053" width="23.28515625" style="23" customWidth="1"/>
    <col min="13054" max="13054" width="53.5703125" style="23" customWidth="1"/>
    <col min="13055" max="13064" width="0" style="23" hidden="1" customWidth="1"/>
    <col min="13065" max="13065" width="16.140625" style="23" customWidth="1"/>
    <col min="13066" max="13066" width="16.42578125" style="23" customWidth="1"/>
    <col min="13067" max="13067" width="10.7109375" style="23" bestFit="1" customWidth="1"/>
    <col min="13068" max="13308" width="8.85546875" style="23"/>
    <col min="13309" max="13309" width="23.28515625" style="23" customWidth="1"/>
    <col min="13310" max="13310" width="53.5703125" style="23" customWidth="1"/>
    <col min="13311" max="13320" width="0" style="23" hidden="1" customWidth="1"/>
    <col min="13321" max="13321" width="16.140625" style="23" customWidth="1"/>
    <col min="13322" max="13322" width="16.42578125" style="23" customWidth="1"/>
    <col min="13323" max="13323" width="10.7109375" style="23" bestFit="1" customWidth="1"/>
    <col min="13324" max="13564" width="8.85546875" style="23"/>
    <col min="13565" max="13565" width="23.28515625" style="23" customWidth="1"/>
    <col min="13566" max="13566" width="53.5703125" style="23" customWidth="1"/>
    <col min="13567" max="13576" width="0" style="23" hidden="1" customWidth="1"/>
    <col min="13577" max="13577" width="16.140625" style="23" customWidth="1"/>
    <col min="13578" max="13578" width="16.42578125" style="23" customWidth="1"/>
    <col min="13579" max="13579" width="10.7109375" style="23" bestFit="1" customWidth="1"/>
    <col min="13580" max="13820" width="8.85546875" style="23"/>
    <col min="13821" max="13821" width="23.28515625" style="23" customWidth="1"/>
    <col min="13822" max="13822" width="53.5703125" style="23" customWidth="1"/>
    <col min="13823" max="13832" width="0" style="23" hidden="1" customWidth="1"/>
    <col min="13833" max="13833" width="16.140625" style="23" customWidth="1"/>
    <col min="13834" max="13834" width="16.42578125" style="23" customWidth="1"/>
    <col min="13835" max="13835" width="10.7109375" style="23" bestFit="1" customWidth="1"/>
    <col min="13836" max="14076" width="8.85546875" style="23"/>
    <col min="14077" max="14077" width="23.28515625" style="23" customWidth="1"/>
    <col min="14078" max="14078" width="53.5703125" style="23" customWidth="1"/>
    <col min="14079" max="14088" width="0" style="23" hidden="1" customWidth="1"/>
    <col min="14089" max="14089" width="16.140625" style="23" customWidth="1"/>
    <col min="14090" max="14090" width="16.42578125" style="23" customWidth="1"/>
    <col min="14091" max="14091" width="10.7109375" style="23" bestFit="1" customWidth="1"/>
    <col min="14092" max="14332" width="8.85546875" style="23"/>
    <col min="14333" max="14333" width="23.28515625" style="23" customWidth="1"/>
    <col min="14334" max="14334" width="53.5703125" style="23" customWidth="1"/>
    <col min="14335" max="14344" width="0" style="23" hidden="1" customWidth="1"/>
    <col min="14345" max="14345" width="16.140625" style="23" customWidth="1"/>
    <col min="14346" max="14346" width="16.42578125" style="23" customWidth="1"/>
    <col min="14347" max="14347" width="10.7109375" style="23" bestFit="1" customWidth="1"/>
    <col min="14348" max="14588" width="8.85546875" style="23"/>
    <col min="14589" max="14589" width="23.28515625" style="23" customWidth="1"/>
    <col min="14590" max="14590" width="53.5703125" style="23" customWidth="1"/>
    <col min="14591" max="14600" width="0" style="23" hidden="1" customWidth="1"/>
    <col min="14601" max="14601" width="16.140625" style="23" customWidth="1"/>
    <col min="14602" max="14602" width="16.42578125" style="23" customWidth="1"/>
    <col min="14603" max="14603" width="10.7109375" style="23" bestFit="1" customWidth="1"/>
    <col min="14604" max="14844" width="8.85546875" style="23"/>
    <col min="14845" max="14845" width="23.28515625" style="23" customWidth="1"/>
    <col min="14846" max="14846" width="53.5703125" style="23" customWidth="1"/>
    <col min="14847" max="14856" width="0" style="23" hidden="1" customWidth="1"/>
    <col min="14857" max="14857" width="16.140625" style="23" customWidth="1"/>
    <col min="14858" max="14858" width="16.42578125" style="23" customWidth="1"/>
    <col min="14859" max="14859" width="10.7109375" style="23" bestFit="1" customWidth="1"/>
    <col min="14860" max="15100" width="8.85546875" style="23"/>
    <col min="15101" max="15101" width="23.28515625" style="23" customWidth="1"/>
    <col min="15102" max="15102" width="53.5703125" style="23" customWidth="1"/>
    <col min="15103" max="15112" width="0" style="23" hidden="1" customWidth="1"/>
    <col min="15113" max="15113" width="16.140625" style="23" customWidth="1"/>
    <col min="15114" max="15114" width="16.42578125" style="23" customWidth="1"/>
    <col min="15115" max="15115" width="10.7109375" style="23" bestFit="1" customWidth="1"/>
    <col min="15116" max="15356" width="8.85546875" style="23"/>
    <col min="15357" max="15357" width="23.28515625" style="23" customWidth="1"/>
    <col min="15358" max="15358" width="53.5703125" style="23" customWidth="1"/>
    <col min="15359" max="15368" width="0" style="23" hidden="1" customWidth="1"/>
    <col min="15369" max="15369" width="16.140625" style="23" customWidth="1"/>
    <col min="15370" max="15370" width="16.42578125" style="23" customWidth="1"/>
    <col min="15371" max="15371" width="10.7109375" style="23" bestFit="1" customWidth="1"/>
    <col min="15372" max="15612" width="8.85546875" style="23"/>
    <col min="15613" max="15613" width="23.28515625" style="23" customWidth="1"/>
    <col min="15614" max="15614" width="53.5703125" style="23" customWidth="1"/>
    <col min="15615" max="15624" width="0" style="23" hidden="1" customWidth="1"/>
    <col min="15625" max="15625" width="16.140625" style="23" customWidth="1"/>
    <col min="15626" max="15626" width="16.42578125" style="23" customWidth="1"/>
    <col min="15627" max="15627" width="10.7109375" style="23" bestFit="1" customWidth="1"/>
    <col min="15628" max="15868" width="8.85546875" style="23"/>
    <col min="15869" max="15869" width="23.28515625" style="23" customWidth="1"/>
    <col min="15870" max="15870" width="53.5703125" style="23" customWidth="1"/>
    <col min="15871" max="15880" width="0" style="23" hidden="1" customWidth="1"/>
    <col min="15881" max="15881" width="16.140625" style="23" customWidth="1"/>
    <col min="15882" max="15882" width="16.42578125" style="23" customWidth="1"/>
    <col min="15883" max="15883" width="10.7109375" style="23" bestFit="1" customWidth="1"/>
    <col min="15884" max="16124" width="8.85546875" style="23"/>
    <col min="16125" max="16125" width="23.28515625" style="23" customWidth="1"/>
    <col min="16126" max="16126" width="53.5703125" style="23" customWidth="1"/>
    <col min="16127" max="16136" width="0" style="23" hidden="1" customWidth="1"/>
    <col min="16137" max="16137" width="16.140625" style="23" customWidth="1"/>
    <col min="16138" max="16138" width="16.42578125" style="23" customWidth="1"/>
    <col min="16139" max="16139" width="10.7109375" style="23" bestFit="1" customWidth="1"/>
    <col min="16140" max="16378" width="8.85546875" style="23"/>
    <col min="16379" max="16384" width="8.85546875" style="23" customWidth="1"/>
  </cols>
  <sheetData>
    <row r="1" spans="1:10" ht="54.75" customHeight="1" x14ac:dyDescent="0.25">
      <c r="A1" s="120" t="s">
        <v>670</v>
      </c>
      <c r="B1" s="121"/>
      <c r="C1" s="121"/>
      <c r="D1" s="121"/>
      <c r="E1" s="121"/>
      <c r="F1" s="121"/>
      <c r="G1" s="121"/>
      <c r="H1" s="121"/>
      <c r="I1" s="67"/>
    </row>
    <row r="2" spans="1:10" ht="15.75" x14ac:dyDescent="0.2">
      <c r="A2" s="24"/>
      <c r="B2" s="25"/>
      <c r="C2" s="25"/>
      <c r="D2" s="25"/>
      <c r="E2" s="25"/>
      <c r="F2" s="25"/>
      <c r="G2" s="25"/>
      <c r="H2" s="25"/>
      <c r="I2" s="25"/>
    </row>
    <row r="3" spans="1:10" ht="16.5" thickBot="1" x14ac:dyDescent="0.25">
      <c r="J3" s="25" t="s">
        <v>180</v>
      </c>
    </row>
    <row r="4" spans="1:10" ht="60" x14ac:dyDescent="0.2">
      <c r="A4" s="34" t="s">
        <v>74</v>
      </c>
      <c r="B4" s="35" t="s">
        <v>73</v>
      </c>
      <c r="C4" s="82" t="s">
        <v>727</v>
      </c>
      <c r="D4" s="82" t="s">
        <v>671</v>
      </c>
      <c r="E4" s="82" t="s">
        <v>672</v>
      </c>
      <c r="F4" s="82" t="s">
        <v>673</v>
      </c>
      <c r="G4" s="82" t="s">
        <v>674</v>
      </c>
      <c r="H4" s="82" t="s">
        <v>675</v>
      </c>
      <c r="I4" s="82" t="s">
        <v>676</v>
      </c>
      <c r="J4" s="82" t="s">
        <v>728</v>
      </c>
    </row>
    <row r="5" spans="1:10" ht="15" x14ac:dyDescent="0.25">
      <c r="A5" s="36">
        <v>1</v>
      </c>
      <c r="B5" s="37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</row>
    <row r="6" spans="1:10" ht="14.25" x14ac:dyDescent="0.2">
      <c r="A6" s="39" t="s">
        <v>72</v>
      </c>
      <c r="B6" s="40" t="s">
        <v>71</v>
      </c>
      <c r="C6" s="41">
        <f t="shared" ref="C6:H6" si="0">C7+C14+C24+C30+C38+C52+C75++C81+C87+C98+C130</f>
        <v>117061883</v>
      </c>
      <c r="D6" s="41">
        <f t="shared" si="0"/>
        <v>298769.5</v>
      </c>
      <c r="E6" s="41">
        <f t="shared" si="0"/>
        <v>0</v>
      </c>
      <c r="F6" s="41">
        <f t="shared" si="0"/>
        <v>30000</v>
      </c>
      <c r="G6" s="41">
        <f t="shared" si="0"/>
        <v>-9800000</v>
      </c>
      <c r="H6" s="41">
        <f t="shared" si="0"/>
        <v>0</v>
      </c>
      <c r="I6" s="41">
        <f>I7+I14+I24+I30+I38+I52+I75++I81+I87+I98+I130</f>
        <v>-3.0733637856883433E-10</v>
      </c>
      <c r="J6" s="41">
        <f>SUM(C6:I6)</f>
        <v>107590652.5</v>
      </c>
    </row>
    <row r="7" spans="1:10" ht="14.25" x14ac:dyDescent="0.2">
      <c r="A7" s="42" t="s">
        <v>70</v>
      </c>
      <c r="B7" s="40" t="s">
        <v>69</v>
      </c>
      <c r="C7" s="41">
        <f t="shared" ref="C7:I7" si="1">C8</f>
        <v>67488000</v>
      </c>
      <c r="D7" s="41">
        <f t="shared" si="1"/>
        <v>0</v>
      </c>
      <c r="E7" s="41">
        <f t="shared" si="1"/>
        <v>0</v>
      </c>
      <c r="F7" s="41">
        <f t="shared" si="1"/>
        <v>0</v>
      </c>
      <c r="G7" s="41">
        <f t="shared" si="1"/>
        <v>0</v>
      </c>
      <c r="H7" s="41">
        <f t="shared" si="1"/>
        <v>0</v>
      </c>
      <c r="I7" s="41">
        <f t="shared" si="1"/>
        <v>7415470</v>
      </c>
      <c r="J7" s="41">
        <f t="shared" ref="J7:J70" si="2">SUM(C7:I7)</f>
        <v>74903470</v>
      </c>
    </row>
    <row r="8" spans="1:10" ht="14.25" x14ac:dyDescent="0.2">
      <c r="A8" s="42" t="s">
        <v>68</v>
      </c>
      <c r="B8" s="40" t="s">
        <v>67</v>
      </c>
      <c r="C8" s="41">
        <f>C9+C10+C11+C12</f>
        <v>67488000</v>
      </c>
      <c r="D8" s="41">
        <f>D9+D10+D11+D12</f>
        <v>0</v>
      </c>
      <c r="E8" s="41">
        <f>E9+E10+E11+E12</f>
        <v>0</v>
      </c>
      <c r="F8" s="41">
        <f>F9+F10+F11+F12+F13</f>
        <v>0</v>
      </c>
      <c r="G8" s="41">
        <f>G9+G10+G11+G12+G13</f>
        <v>0</v>
      </c>
      <c r="H8" s="41">
        <f>H9+H10+H11+H12+H13</f>
        <v>0</v>
      </c>
      <c r="I8" s="41">
        <f>I9+I10+I11+I12+I13</f>
        <v>7415470</v>
      </c>
      <c r="J8" s="41">
        <f t="shared" si="2"/>
        <v>74903470</v>
      </c>
    </row>
    <row r="9" spans="1:10" ht="90" x14ac:dyDescent="0.25">
      <c r="A9" s="43" t="s">
        <v>66</v>
      </c>
      <c r="B9" s="44" t="s">
        <v>65</v>
      </c>
      <c r="C9" s="45">
        <v>66670000</v>
      </c>
      <c r="D9" s="45"/>
      <c r="E9" s="45"/>
      <c r="F9" s="45"/>
      <c r="G9" s="45"/>
      <c r="H9" s="45"/>
      <c r="I9" s="45">
        <v>6237750</v>
      </c>
      <c r="J9" s="45">
        <f t="shared" si="2"/>
        <v>72907750</v>
      </c>
    </row>
    <row r="10" spans="1:10" ht="120" x14ac:dyDescent="0.25">
      <c r="A10" s="43" t="s">
        <v>64</v>
      </c>
      <c r="B10" s="44" t="s">
        <v>63</v>
      </c>
      <c r="C10" s="45">
        <v>159000</v>
      </c>
      <c r="D10" s="45"/>
      <c r="E10" s="45"/>
      <c r="F10" s="45"/>
      <c r="G10" s="45"/>
      <c r="H10" s="45"/>
      <c r="I10" s="45">
        <v>-72000</v>
      </c>
      <c r="J10" s="45">
        <f t="shared" si="2"/>
        <v>87000</v>
      </c>
    </row>
    <row r="11" spans="1:10" ht="45" x14ac:dyDescent="0.25">
      <c r="A11" s="43" t="s">
        <v>62</v>
      </c>
      <c r="B11" s="44" t="s">
        <v>76</v>
      </c>
      <c r="C11" s="45">
        <v>626000</v>
      </c>
      <c r="D11" s="45"/>
      <c r="E11" s="45"/>
      <c r="F11" s="45"/>
      <c r="G11" s="45"/>
      <c r="H11" s="45"/>
      <c r="I11" s="45">
        <v>-626000</v>
      </c>
      <c r="J11" s="45">
        <f t="shared" si="2"/>
        <v>0</v>
      </c>
    </row>
    <row r="12" spans="1:10" ht="105" x14ac:dyDescent="0.25">
      <c r="A12" s="43" t="s">
        <v>61</v>
      </c>
      <c r="B12" s="44" t="s">
        <v>77</v>
      </c>
      <c r="C12" s="45">
        <v>33000</v>
      </c>
      <c r="D12" s="45"/>
      <c r="E12" s="45"/>
      <c r="F12" s="45"/>
      <c r="G12" s="45"/>
      <c r="H12" s="45"/>
      <c r="I12" s="45">
        <v>85700</v>
      </c>
      <c r="J12" s="45">
        <f t="shared" si="2"/>
        <v>118700</v>
      </c>
    </row>
    <row r="13" spans="1:10" ht="120" x14ac:dyDescent="0.25">
      <c r="A13" s="43" t="s">
        <v>677</v>
      </c>
      <c r="B13" s="44" t="s">
        <v>678</v>
      </c>
      <c r="C13" s="45"/>
      <c r="D13" s="45"/>
      <c r="E13" s="45"/>
      <c r="F13" s="45"/>
      <c r="G13" s="45"/>
      <c r="H13" s="45"/>
      <c r="I13" s="45">
        <v>1790020</v>
      </c>
      <c r="J13" s="45">
        <f t="shared" si="2"/>
        <v>1790020</v>
      </c>
    </row>
    <row r="14" spans="1:10" ht="42.75" x14ac:dyDescent="0.2">
      <c r="A14" s="42" t="s">
        <v>78</v>
      </c>
      <c r="B14" s="46" t="s">
        <v>79</v>
      </c>
      <c r="C14" s="41">
        <f t="shared" ref="C14:I14" si="3">C15</f>
        <v>2879500</v>
      </c>
      <c r="D14" s="41">
        <f t="shared" si="3"/>
        <v>0</v>
      </c>
      <c r="E14" s="41">
        <f t="shared" si="3"/>
        <v>0</v>
      </c>
      <c r="F14" s="41">
        <f t="shared" si="3"/>
        <v>0</v>
      </c>
      <c r="G14" s="41">
        <f t="shared" si="3"/>
        <v>0</v>
      </c>
      <c r="H14" s="41">
        <f t="shared" si="3"/>
        <v>0</v>
      </c>
      <c r="I14" s="41">
        <f t="shared" si="3"/>
        <v>0</v>
      </c>
      <c r="J14" s="41">
        <f t="shared" si="2"/>
        <v>2879500</v>
      </c>
    </row>
    <row r="15" spans="1:10" ht="30" x14ac:dyDescent="0.2">
      <c r="A15" s="43" t="s">
        <v>477</v>
      </c>
      <c r="B15" s="44" t="s">
        <v>478</v>
      </c>
      <c r="C15" s="41">
        <f t="shared" ref="C15:H15" si="4">C16+C18+C20+C22</f>
        <v>2879500</v>
      </c>
      <c r="D15" s="41">
        <f t="shared" si="4"/>
        <v>0</v>
      </c>
      <c r="E15" s="41">
        <f t="shared" si="4"/>
        <v>0</v>
      </c>
      <c r="F15" s="41">
        <f t="shared" si="4"/>
        <v>0</v>
      </c>
      <c r="G15" s="41">
        <f t="shared" si="4"/>
        <v>0</v>
      </c>
      <c r="H15" s="41">
        <f t="shared" si="4"/>
        <v>0</v>
      </c>
      <c r="I15" s="41">
        <f>I16+I18+I20+I22</f>
        <v>0</v>
      </c>
      <c r="J15" s="41">
        <f t="shared" si="2"/>
        <v>2879500</v>
      </c>
    </row>
    <row r="16" spans="1:10" ht="90" x14ac:dyDescent="0.25">
      <c r="A16" s="43" t="s">
        <v>60</v>
      </c>
      <c r="B16" s="44" t="s">
        <v>59</v>
      </c>
      <c r="C16" s="45">
        <f t="shared" ref="C16:I16" si="5">C17</f>
        <v>1322200</v>
      </c>
      <c r="D16" s="45">
        <f t="shared" si="5"/>
        <v>0</v>
      </c>
      <c r="E16" s="45">
        <f t="shared" si="5"/>
        <v>0</v>
      </c>
      <c r="F16" s="45">
        <f t="shared" si="5"/>
        <v>0</v>
      </c>
      <c r="G16" s="45">
        <f t="shared" si="5"/>
        <v>0</v>
      </c>
      <c r="H16" s="45">
        <f t="shared" si="5"/>
        <v>0</v>
      </c>
      <c r="I16" s="45">
        <f t="shared" si="5"/>
        <v>0</v>
      </c>
      <c r="J16" s="45">
        <f t="shared" si="2"/>
        <v>1322200</v>
      </c>
    </row>
    <row r="17" spans="1:10" ht="135" x14ac:dyDescent="0.25">
      <c r="A17" s="43" t="s">
        <v>273</v>
      </c>
      <c r="B17" s="44" t="s">
        <v>274</v>
      </c>
      <c r="C17" s="45">
        <v>1322200</v>
      </c>
      <c r="D17" s="45"/>
      <c r="E17" s="45"/>
      <c r="F17" s="45"/>
      <c r="G17" s="45"/>
      <c r="H17" s="45"/>
      <c r="I17" s="45"/>
      <c r="J17" s="45">
        <f t="shared" si="2"/>
        <v>1322200</v>
      </c>
    </row>
    <row r="18" spans="1:10" ht="105" x14ac:dyDescent="0.25">
      <c r="A18" s="43" t="s">
        <v>58</v>
      </c>
      <c r="B18" s="44" t="s">
        <v>57</v>
      </c>
      <c r="C18" s="45">
        <f t="shared" ref="C18:I18" si="6">C19</f>
        <v>7500</v>
      </c>
      <c r="D18" s="45">
        <f t="shared" si="6"/>
        <v>0</v>
      </c>
      <c r="E18" s="45">
        <f t="shared" si="6"/>
        <v>0</v>
      </c>
      <c r="F18" s="45">
        <f t="shared" si="6"/>
        <v>0</v>
      </c>
      <c r="G18" s="45">
        <f t="shared" si="6"/>
        <v>0</v>
      </c>
      <c r="H18" s="45">
        <f t="shared" si="6"/>
        <v>0</v>
      </c>
      <c r="I18" s="45">
        <f t="shared" si="6"/>
        <v>0</v>
      </c>
      <c r="J18" s="45">
        <f t="shared" si="2"/>
        <v>7500</v>
      </c>
    </row>
    <row r="19" spans="1:10" ht="150" x14ac:dyDescent="0.25">
      <c r="A19" s="43" t="s">
        <v>275</v>
      </c>
      <c r="B19" s="44" t="s">
        <v>276</v>
      </c>
      <c r="C19" s="45">
        <v>7500</v>
      </c>
      <c r="D19" s="45"/>
      <c r="E19" s="45"/>
      <c r="F19" s="45"/>
      <c r="G19" s="45"/>
      <c r="H19" s="45"/>
      <c r="I19" s="45"/>
      <c r="J19" s="45">
        <f t="shared" si="2"/>
        <v>7500</v>
      </c>
    </row>
    <row r="20" spans="1:10" ht="90" x14ac:dyDescent="0.25">
      <c r="A20" s="43" t="s">
        <v>56</v>
      </c>
      <c r="B20" s="44" t="s">
        <v>55</v>
      </c>
      <c r="C20" s="45">
        <f t="shared" ref="C20:I20" si="7">C21</f>
        <v>1739200</v>
      </c>
      <c r="D20" s="45">
        <f t="shared" si="7"/>
        <v>0</v>
      </c>
      <c r="E20" s="45">
        <f t="shared" si="7"/>
        <v>0</v>
      </c>
      <c r="F20" s="45">
        <f t="shared" si="7"/>
        <v>0</v>
      </c>
      <c r="G20" s="45">
        <f t="shared" si="7"/>
        <v>0</v>
      </c>
      <c r="H20" s="45">
        <f t="shared" si="7"/>
        <v>0</v>
      </c>
      <c r="I20" s="45">
        <f t="shared" si="7"/>
        <v>0</v>
      </c>
      <c r="J20" s="45">
        <f t="shared" si="2"/>
        <v>1739200</v>
      </c>
    </row>
    <row r="21" spans="1:10" ht="135" x14ac:dyDescent="0.25">
      <c r="A21" s="43" t="s">
        <v>277</v>
      </c>
      <c r="B21" s="44" t="s">
        <v>278</v>
      </c>
      <c r="C21" s="45">
        <v>1739200</v>
      </c>
      <c r="D21" s="45"/>
      <c r="E21" s="45"/>
      <c r="F21" s="45"/>
      <c r="G21" s="45"/>
      <c r="H21" s="45"/>
      <c r="I21" s="45"/>
      <c r="J21" s="45">
        <f t="shared" si="2"/>
        <v>1739200</v>
      </c>
    </row>
    <row r="22" spans="1:10" ht="90" x14ac:dyDescent="0.25">
      <c r="A22" s="43" t="s">
        <v>54</v>
      </c>
      <c r="B22" s="44" t="s">
        <v>53</v>
      </c>
      <c r="C22" s="45">
        <f t="shared" ref="C22:I22" si="8">C23</f>
        <v>-189400</v>
      </c>
      <c r="D22" s="45">
        <f t="shared" si="8"/>
        <v>0</v>
      </c>
      <c r="E22" s="45">
        <f t="shared" si="8"/>
        <v>0</v>
      </c>
      <c r="F22" s="45">
        <f t="shared" si="8"/>
        <v>0</v>
      </c>
      <c r="G22" s="45">
        <f t="shared" si="8"/>
        <v>0</v>
      </c>
      <c r="H22" s="45">
        <f t="shared" si="8"/>
        <v>0</v>
      </c>
      <c r="I22" s="45">
        <f t="shared" si="8"/>
        <v>0</v>
      </c>
      <c r="J22" s="45">
        <f t="shared" si="2"/>
        <v>-189400</v>
      </c>
    </row>
    <row r="23" spans="1:10" ht="135" x14ac:dyDescent="0.25">
      <c r="A23" s="43" t="s">
        <v>279</v>
      </c>
      <c r="B23" s="44" t="s">
        <v>280</v>
      </c>
      <c r="C23" s="45">
        <v>-189400</v>
      </c>
      <c r="D23" s="45"/>
      <c r="E23" s="45"/>
      <c r="F23" s="45"/>
      <c r="G23" s="45"/>
      <c r="H23" s="45"/>
      <c r="I23" s="45"/>
      <c r="J23" s="45">
        <f t="shared" si="2"/>
        <v>-189400</v>
      </c>
    </row>
    <row r="24" spans="1:10" ht="14.25" x14ac:dyDescent="0.2">
      <c r="A24" s="42" t="s">
        <v>52</v>
      </c>
      <c r="B24" s="46" t="s">
        <v>51</v>
      </c>
      <c r="C24" s="41">
        <f t="shared" ref="C24:H24" si="9">C25+C28</f>
        <v>4392000</v>
      </c>
      <c r="D24" s="41">
        <f t="shared" si="9"/>
        <v>0</v>
      </c>
      <c r="E24" s="41">
        <f t="shared" si="9"/>
        <v>0</v>
      </c>
      <c r="F24" s="41">
        <f t="shared" si="9"/>
        <v>0</v>
      </c>
      <c r="G24" s="41">
        <f t="shared" si="9"/>
        <v>-1092000</v>
      </c>
      <c r="H24" s="41">
        <f t="shared" si="9"/>
        <v>0</v>
      </c>
      <c r="I24" s="41">
        <f>I25+I28</f>
        <v>-190000</v>
      </c>
      <c r="J24" s="41">
        <f t="shared" si="2"/>
        <v>3110000</v>
      </c>
    </row>
    <row r="25" spans="1:10" ht="30" x14ac:dyDescent="0.25">
      <c r="A25" s="43" t="s">
        <v>80</v>
      </c>
      <c r="B25" s="44" t="s">
        <v>81</v>
      </c>
      <c r="C25" s="45">
        <f t="shared" ref="C25:H25" si="10">C26+C27</f>
        <v>675000</v>
      </c>
      <c r="D25" s="45">
        <f t="shared" si="10"/>
        <v>0</v>
      </c>
      <c r="E25" s="45">
        <f t="shared" si="10"/>
        <v>0</v>
      </c>
      <c r="F25" s="45">
        <f t="shared" si="10"/>
        <v>0</v>
      </c>
      <c r="G25" s="45">
        <f t="shared" si="10"/>
        <v>225000</v>
      </c>
      <c r="H25" s="45">
        <f t="shared" si="10"/>
        <v>0</v>
      </c>
      <c r="I25" s="45">
        <f>I26+I27</f>
        <v>10000</v>
      </c>
      <c r="J25" s="45">
        <f t="shared" si="2"/>
        <v>910000</v>
      </c>
    </row>
    <row r="26" spans="1:10" ht="30" x14ac:dyDescent="0.25">
      <c r="A26" s="47" t="s">
        <v>82</v>
      </c>
      <c r="B26" s="48" t="s">
        <v>81</v>
      </c>
      <c r="C26" s="49">
        <v>675000</v>
      </c>
      <c r="D26" s="49"/>
      <c r="E26" s="49"/>
      <c r="F26" s="49"/>
      <c r="G26" s="49">
        <v>225000</v>
      </c>
      <c r="H26" s="49"/>
      <c r="I26" s="49">
        <v>10000</v>
      </c>
      <c r="J26" s="49">
        <f t="shared" si="2"/>
        <v>910000</v>
      </c>
    </row>
    <row r="27" spans="1:10" ht="45" x14ac:dyDescent="0.25">
      <c r="A27" s="47" t="s">
        <v>83</v>
      </c>
      <c r="B27" s="48" t="s">
        <v>84</v>
      </c>
      <c r="C27" s="49">
        <v>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f t="shared" si="2"/>
        <v>0</v>
      </c>
    </row>
    <row r="28" spans="1:10" ht="30" x14ac:dyDescent="0.25">
      <c r="A28" s="47" t="s">
        <v>244</v>
      </c>
      <c r="B28" s="44" t="s">
        <v>85</v>
      </c>
      <c r="C28" s="45">
        <f t="shared" ref="C28:I28" si="11">C29</f>
        <v>3717000</v>
      </c>
      <c r="D28" s="45">
        <f t="shared" si="11"/>
        <v>0</v>
      </c>
      <c r="E28" s="45">
        <f t="shared" si="11"/>
        <v>0</v>
      </c>
      <c r="F28" s="45">
        <f t="shared" si="11"/>
        <v>0</v>
      </c>
      <c r="G28" s="45">
        <f t="shared" si="11"/>
        <v>-1317000</v>
      </c>
      <c r="H28" s="45">
        <f t="shared" si="11"/>
        <v>0</v>
      </c>
      <c r="I28" s="45">
        <f t="shared" si="11"/>
        <v>-200000</v>
      </c>
      <c r="J28" s="45">
        <f t="shared" si="2"/>
        <v>2200000</v>
      </c>
    </row>
    <row r="29" spans="1:10" ht="45" x14ac:dyDescent="0.25">
      <c r="A29" s="47" t="s">
        <v>245</v>
      </c>
      <c r="B29" s="48" t="s">
        <v>86</v>
      </c>
      <c r="C29" s="49">
        <v>3717000</v>
      </c>
      <c r="D29" s="49"/>
      <c r="E29" s="49"/>
      <c r="F29" s="49"/>
      <c r="G29" s="49">
        <v>-1317000</v>
      </c>
      <c r="H29" s="49"/>
      <c r="I29" s="49">
        <v>-200000</v>
      </c>
      <c r="J29" s="49">
        <f t="shared" si="2"/>
        <v>2200000</v>
      </c>
    </row>
    <row r="30" spans="1:10" ht="14.25" x14ac:dyDescent="0.2">
      <c r="A30" s="42" t="s">
        <v>50</v>
      </c>
      <c r="B30" s="46" t="s">
        <v>49</v>
      </c>
      <c r="C30" s="41">
        <f t="shared" ref="C30:H30" si="12">C31+C33</f>
        <v>27914542</v>
      </c>
      <c r="D30" s="41">
        <f t="shared" si="12"/>
        <v>0</v>
      </c>
      <c r="E30" s="41">
        <f t="shared" si="12"/>
        <v>0</v>
      </c>
      <c r="F30" s="41">
        <f t="shared" si="12"/>
        <v>0</v>
      </c>
      <c r="G30" s="41">
        <f t="shared" si="12"/>
        <v>-8990100</v>
      </c>
      <c r="H30" s="41">
        <f t="shared" si="12"/>
        <v>0</v>
      </c>
      <c r="I30" s="41">
        <f>I31+I33</f>
        <v>377133.01</v>
      </c>
      <c r="J30" s="41">
        <f t="shared" si="2"/>
        <v>19301575.010000002</v>
      </c>
    </row>
    <row r="31" spans="1:10" ht="15" x14ac:dyDescent="0.25">
      <c r="A31" s="43" t="s">
        <v>87</v>
      </c>
      <c r="B31" s="44" t="s">
        <v>88</v>
      </c>
      <c r="C31" s="45">
        <f t="shared" ref="C31:I31" si="13">C32</f>
        <v>5878000</v>
      </c>
      <c r="D31" s="45">
        <f t="shared" si="13"/>
        <v>0</v>
      </c>
      <c r="E31" s="45">
        <f t="shared" si="13"/>
        <v>0</v>
      </c>
      <c r="F31" s="45">
        <f t="shared" si="13"/>
        <v>0</v>
      </c>
      <c r="G31" s="45">
        <f t="shared" si="13"/>
        <v>0</v>
      </c>
      <c r="H31" s="45">
        <f t="shared" si="13"/>
        <v>0</v>
      </c>
      <c r="I31" s="45">
        <f t="shared" si="13"/>
        <v>990133.01</v>
      </c>
      <c r="J31" s="45">
        <f t="shared" si="2"/>
        <v>6868133.0099999998</v>
      </c>
    </row>
    <row r="32" spans="1:10" ht="60" x14ac:dyDescent="0.25">
      <c r="A32" s="47" t="s">
        <v>89</v>
      </c>
      <c r="B32" s="48" t="s">
        <v>90</v>
      </c>
      <c r="C32" s="49">
        <v>5878000</v>
      </c>
      <c r="D32" s="49"/>
      <c r="E32" s="49"/>
      <c r="F32" s="49"/>
      <c r="G32" s="49"/>
      <c r="H32" s="49"/>
      <c r="I32" s="49">
        <v>990133.01</v>
      </c>
      <c r="J32" s="49">
        <f t="shared" si="2"/>
        <v>6868133.0099999998</v>
      </c>
    </row>
    <row r="33" spans="1:10" ht="15" x14ac:dyDescent="0.25">
      <c r="A33" s="43" t="s">
        <v>91</v>
      </c>
      <c r="B33" s="44" t="s">
        <v>92</v>
      </c>
      <c r="C33" s="45">
        <f t="shared" ref="C33:H33" si="14">C34+C36</f>
        <v>22036542</v>
      </c>
      <c r="D33" s="45">
        <f t="shared" si="14"/>
        <v>0</v>
      </c>
      <c r="E33" s="45">
        <f t="shared" si="14"/>
        <v>0</v>
      </c>
      <c r="F33" s="45">
        <f t="shared" si="14"/>
        <v>0</v>
      </c>
      <c r="G33" s="45">
        <f t="shared" si="14"/>
        <v>-8990100</v>
      </c>
      <c r="H33" s="45">
        <f t="shared" si="14"/>
        <v>0</v>
      </c>
      <c r="I33" s="45">
        <f>I34+I36</f>
        <v>-613000</v>
      </c>
      <c r="J33" s="45">
        <f t="shared" si="2"/>
        <v>12433442</v>
      </c>
    </row>
    <row r="34" spans="1:10" ht="15" x14ac:dyDescent="0.25">
      <c r="A34" s="43" t="s">
        <v>93</v>
      </c>
      <c r="B34" s="44" t="s">
        <v>94</v>
      </c>
      <c r="C34" s="45">
        <f t="shared" ref="C34:I34" si="15">C35</f>
        <v>18393542</v>
      </c>
      <c r="D34" s="45">
        <f t="shared" si="15"/>
        <v>0</v>
      </c>
      <c r="E34" s="45">
        <f t="shared" si="15"/>
        <v>0</v>
      </c>
      <c r="F34" s="45">
        <f t="shared" si="15"/>
        <v>0</v>
      </c>
      <c r="G34" s="45">
        <f t="shared" si="15"/>
        <v>-8990100</v>
      </c>
      <c r="H34" s="45">
        <f t="shared" si="15"/>
        <v>0</v>
      </c>
      <c r="I34" s="45">
        <f t="shared" si="15"/>
        <v>0</v>
      </c>
      <c r="J34" s="45">
        <f t="shared" si="2"/>
        <v>9403442</v>
      </c>
    </row>
    <row r="35" spans="1:10" ht="45" x14ac:dyDescent="0.25">
      <c r="A35" s="47" t="s">
        <v>95</v>
      </c>
      <c r="B35" s="48" t="s">
        <v>96</v>
      </c>
      <c r="C35" s="49">
        <v>18393542</v>
      </c>
      <c r="D35" s="49"/>
      <c r="E35" s="49"/>
      <c r="F35" s="49"/>
      <c r="G35" s="49">
        <v>-8990100</v>
      </c>
      <c r="H35" s="49"/>
      <c r="I35" s="49"/>
      <c r="J35" s="49">
        <f t="shared" si="2"/>
        <v>9403442</v>
      </c>
    </row>
    <row r="36" spans="1:10" ht="15" x14ac:dyDescent="0.25">
      <c r="A36" s="43" t="s">
        <v>97</v>
      </c>
      <c r="B36" s="44" t="s">
        <v>98</v>
      </c>
      <c r="C36" s="110">
        <f t="shared" ref="C36:I36" si="16">C37</f>
        <v>3643000</v>
      </c>
      <c r="D36" s="110">
        <f t="shared" si="16"/>
        <v>0</v>
      </c>
      <c r="E36" s="110">
        <f t="shared" si="16"/>
        <v>0</v>
      </c>
      <c r="F36" s="110">
        <f t="shared" si="16"/>
        <v>0</v>
      </c>
      <c r="G36" s="110">
        <f t="shared" si="16"/>
        <v>0</v>
      </c>
      <c r="H36" s="110">
        <f t="shared" si="16"/>
        <v>0</v>
      </c>
      <c r="I36" s="110">
        <f t="shared" si="16"/>
        <v>-613000</v>
      </c>
      <c r="J36" s="110">
        <f t="shared" si="2"/>
        <v>3030000</v>
      </c>
    </row>
    <row r="37" spans="1:10" ht="45" x14ac:dyDescent="0.25">
      <c r="A37" s="47" t="s">
        <v>99</v>
      </c>
      <c r="B37" s="48" t="s">
        <v>100</v>
      </c>
      <c r="C37" s="111">
        <v>3643000</v>
      </c>
      <c r="D37" s="111"/>
      <c r="E37" s="111"/>
      <c r="F37" s="111"/>
      <c r="G37" s="111"/>
      <c r="H37" s="111"/>
      <c r="I37" s="111">
        <v>-613000</v>
      </c>
      <c r="J37" s="111">
        <f t="shared" si="2"/>
        <v>3030000</v>
      </c>
    </row>
    <row r="38" spans="1:10" ht="14.25" x14ac:dyDescent="0.2">
      <c r="A38" s="42" t="s">
        <v>48</v>
      </c>
      <c r="B38" s="46" t="s">
        <v>47</v>
      </c>
      <c r="C38" s="112">
        <f t="shared" ref="C38:H38" si="17">C39+C41</f>
        <v>1537000</v>
      </c>
      <c r="D38" s="112">
        <f t="shared" si="17"/>
        <v>0</v>
      </c>
      <c r="E38" s="112">
        <f t="shared" si="17"/>
        <v>0</v>
      </c>
      <c r="F38" s="112">
        <f t="shared" si="17"/>
        <v>0</v>
      </c>
      <c r="G38" s="112">
        <f t="shared" si="17"/>
        <v>0</v>
      </c>
      <c r="H38" s="112">
        <f t="shared" si="17"/>
        <v>0</v>
      </c>
      <c r="I38" s="112">
        <f>I39+I41</f>
        <v>-224280</v>
      </c>
      <c r="J38" s="112">
        <f t="shared" si="2"/>
        <v>1312720</v>
      </c>
    </row>
    <row r="39" spans="1:10" ht="30" x14ac:dyDescent="0.25">
      <c r="A39" s="43" t="s">
        <v>101</v>
      </c>
      <c r="B39" s="44" t="s">
        <v>102</v>
      </c>
      <c r="C39" s="110">
        <f t="shared" ref="C39:I39" si="18">C40</f>
        <v>1532000</v>
      </c>
      <c r="D39" s="110">
        <f t="shared" si="18"/>
        <v>0</v>
      </c>
      <c r="E39" s="110">
        <f t="shared" si="18"/>
        <v>0</v>
      </c>
      <c r="F39" s="110">
        <f t="shared" si="18"/>
        <v>0</v>
      </c>
      <c r="G39" s="110">
        <f t="shared" si="18"/>
        <v>0</v>
      </c>
      <c r="H39" s="110">
        <f t="shared" si="18"/>
        <v>0</v>
      </c>
      <c r="I39" s="110">
        <f t="shared" si="18"/>
        <v>-219280</v>
      </c>
      <c r="J39" s="110">
        <f t="shared" si="2"/>
        <v>1312720</v>
      </c>
    </row>
    <row r="40" spans="1:10" ht="60" x14ac:dyDescent="0.25">
      <c r="A40" s="47" t="s">
        <v>103</v>
      </c>
      <c r="B40" s="48" t="s">
        <v>104</v>
      </c>
      <c r="C40" s="111">
        <v>1532000</v>
      </c>
      <c r="D40" s="111"/>
      <c r="E40" s="111"/>
      <c r="F40" s="111"/>
      <c r="G40" s="111"/>
      <c r="H40" s="111"/>
      <c r="I40" s="111">
        <v>-219280</v>
      </c>
      <c r="J40" s="111">
        <f t="shared" si="2"/>
        <v>1312720</v>
      </c>
    </row>
    <row r="41" spans="1:10" ht="45" x14ac:dyDescent="0.25">
      <c r="A41" s="43" t="s">
        <v>105</v>
      </c>
      <c r="B41" s="44" t="s">
        <v>46</v>
      </c>
      <c r="C41" s="110">
        <f t="shared" ref="C41:I41" si="19">C42</f>
        <v>5000</v>
      </c>
      <c r="D41" s="110">
        <f t="shared" si="19"/>
        <v>0</v>
      </c>
      <c r="E41" s="110">
        <f t="shared" si="19"/>
        <v>0</v>
      </c>
      <c r="F41" s="110">
        <f t="shared" si="19"/>
        <v>0</v>
      </c>
      <c r="G41" s="110">
        <f t="shared" si="19"/>
        <v>0</v>
      </c>
      <c r="H41" s="110">
        <f t="shared" si="19"/>
        <v>0</v>
      </c>
      <c r="I41" s="110">
        <f t="shared" si="19"/>
        <v>-5000</v>
      </c>
      <c r="J41" s="110">
        <f t="shared" si="2"/>
        <v>0</v>
      </c>
    </row>
    <row r="42" spans="1:10" ht="30" x14ac:dyDescent="0.25">
      <c r="A42" s="47" t="s">
        <v>106</v>
      </c>
      <c r="B42" s="48" t="s">
        <v>107</v>
      </c>
      <c r="C42" s="111">
        <v>5000</v>
      </c>
      <c r="D42" s="111"/>
      <c r="E42" s="111"/>
      <c r="F42" s="111"/>
      <c r="G42" s="111"/>
      <c r="H42" s="111"/>
      <c r="I42" s="111">
        <v>-5000</v>
      </c>
      <c r="J42" s="111">
        <f t="shared" si="2"/>
        <v>0</v>
      </c>
    </row>
    <row r="43" spans="1:10" ht="42.75" hidden="1" x14ac:dyDescent="0.25">
      <c r="A43" s="83" t="s">
        <v>108</v>
      </c>
      <c r="B43" s="84" t="s">
        <v>109</v>
      </c>
      <c r="C43" s="113" t="e">
        <f>SUM(#REF!)</f>
        <v>#REF!</v>
      </c>
      <c r="D43" s="113" t="e">
        <f>SUM(#REF!)</f>
        <v>#REF!</v>
      </c>
      <c r="E43" s="113" t="e">
        <f>SUM(#REF!)</f>
        <v>#REF!</v>
      </c>
      <c r="F43" s="113" t="e">
        <f>SUM(#REF!)</f>
        <v>#REF!</v>
      </c>
      <c r="G43" s="113" t="e">
        <f>SUM(#REF!)</f>
        <v>#REF!</v>
      </c>
      <c r="H43" s="113" t="e">
        <f>SUM(#REF!)</f>
        <v>#REF!</v>
      </c>
      <c r="I43" s="113" t="e">
        <f>SUM(#REF!)</f>
        <v>#REF!</v>
      </c>
      <c r="J43" s="113" t="e">
        <f t="shared" si="2"/>
        <v>#REF!</v>
      </c>
    </row>
    <row r="44" spans="1:10" ht="15" hidden="1" x14ac:dyDescent="0.25">
      <c r="A44" s="85" t="s">
        <v>110</v>
      </c>
      <c r="B44" s="86" t="s">
        <v>111</v>
      </c>
      <c r="C44" s="113" t="e">
        <f>SUM(#REF!)</f>
        <v>#REF!</v>
      </c>
      <c r="D44" s="113" t="e">
        <f>SUM(#REF!)</f>
        <v>#REF!</v>
      </c>
      <c r="E44" s="113" t="e">
        <f>SUM(#REF!)</f>
        <v>#REF!</v>
      </c>
      <c r="F44" s="113" t="e">
        <f>SUM(#REF!)</f>
        <v>#REF!</v>
      </c>
      <c r="G44" s="113" t="e">
        <f>SUM(#REF!)</f>
        <v>#REF!</v>
      </c>
      <c r="H44" s="113" t="e">
        <f>SUM(#REF!)</f>
        <v>#REF!</v>
      </c>
      <c r="I44" s="113" t="e">
        <f>SUM(#REF!)</f>
        <v>#REF!</v>
      </c>
      <c r="J44" s="113" t="e">
        <f t="shared" si="2"/>
        <v>#REF!</v>
      </c>
    </row>
    <row r="45" spans="1:10" ht="30" hidden="1" x14ac:dyDescent="0.25">
      <c r="A45" s="85" t="s">
        <v>112</v>
      </c>
      <c r="B45" s="86" t="s">
        <v>113</v>
      </c>
      <c r="C45" s="113" t="e">
        <f>SUM(#REF!)</f>
        <v>#REF!</v>
      </c>
      <c r="D45" s="113" t="e">
        <f>SUM(#REF!)</f>
        <v>#REF!</v>
      </c>
      <c r="E45" s="113" t="e">
        <f>SUM(#REF!)</f>
        <v>#REF!</v>
      </c>
      <c r="F45" s="113" t="e">
        <f>SUM(#REF!)</f>
        <v>#REF!</v>
      </c>
      <c r="G45" s="113" t="e">
        <f>SUM(#REF!)</f>
        <v>#REF!</v>
      </c>
      <c r="H45" s="113" t="e">
        <f>SUM(#REF!)</f>
        <v>#REF!</v>
      </c>
      <c r="I45" s="113" t="e">
        <f>SUM(#REF!)</f>
        <v>#REF!</v>
      </c>
      <c r="J45" s="113" t="e">
        <f t="shared" si="2"/>
        <v>#REF!</v>
      </c>
    </row>
    <row r="46" spans="1:10" ht="45" hidden="1" x14ac:dyDescent="0.25">
      <c r="A46" s="87" t="s">
        <v>114</v>
      </c>
      <c r="B46" s="88" t="s">
        <v>115</v>
      </c>
      <c r="C46" s="113" t="e">
        <f>SUM(#REF!)</f>
        <v>#REF!</v>
      </c>
      <c r="D46" s="113" t="e">
        <f>SUM(#REF!)</f>
        <v>#REF!</v>
      </c>
      <c r="E46" s="113" t="e">
        <f>SUM(#REF!)</f>
        <v>#REF!</v>
      </c>
      <c r="F46" s="113" t="e">
        <f>SUM(#REF!)</f>
        <v>#REF!</v>
      </c>
      <c r="G46" s="113" t="e">
        <f>SUM(#REF!)</f>
        <v>#REF!</v>
      </c>
      <c r="H46" s="113" t="e">
        <f>SUM(#REF!)</f>
        <v>#REF!</v>
      </c>
      <c r="I46" s="113" t="e">
        <f>SUM(#REF!)</f>
        <v>#REF!</v>
      </c>
      <c r="J46" s="113" t="e">
        <f t="shared" si="2"/>
        <v>#REF!</v>
      </c>
    </row>
    <row r="47" spans="1:10" ht="30" hidden="1" x14ac:dyDescent="0.25">
      <c r="A47" s="85" t="s">
        <v>116</v>
      </c>
      <c r="B47" s="86" t="s">
        <v>117</v>
      </c>
      <c r="C47" s="113" t="e">
        <f>SUM(#REF!)</f>
        <v>#REF!</v>
      </c>
      <c r="D47" s="113" t="e">
        <f>SUM(#REF!)</f>
        <v>#REF!</v>
      </c>
      <c r="E47" s="113" t="e">
        <f>SUM(#REF!)</f>
        <v>#REF!</v>
      </c>
      <c r="F47" s="113" t="e">
        <f>SUM(#REF!)</f>
        <v>#REF!</v>
      </c>
      <c r="G47" s="113" t="e">
        <f>SUM(#REF!)</f>
        <v>#REF!</v>
      </c>
      <c r="H47" s="113" t="e">
        <f>SUM(#REF!)</f>
        <v>#REF!</v>
      </c>
      <c r="I47" s="113" t="e">
        <f>SUM(#REF!)</f>
        <v>#REF!</v>
      </c>
      <c r="J47" s="113" t="e">
        <f t="shared" si="2"/>
        <v>#REF!</v>
      </c>
    </row>
    <row r="48" spans="1:10" ht="15" hidden="1" x14ac:dyDescent="0.25">
      <c r="A48" s="87" t="s">
        <v>118</v>
      </c>
      <c r="B48" s="88" t="s">
        <v>119</v>
      </c>
      <c r="C48" s="113" t="e">
        <f>SUM(#REF!)</f>
        <v>#REF!</v>
      </c>
      <c r="D48" s="113" t="e">
        <f>SUM(#REF!)</f>
        <v>#REF!</v>
      </c>
      <c r="E48" s="113" t="e">
        <f>SUM(#REF!)</f>
        <v>#REF!</v>
      </c>
      <c r="F48" s="113" t="e">
        <f>SUM(#REF!)</f>
        <v>#REF!</v>
      </c>
      <c r="G48" s="113" t="e">
        <f>SUM(#REF!)</f>
        <v>#REF!</v>
      </c>
      <c r="H48" s="113" t="e">
        <f>SUM(#REF!)</f>
        <v>#REF!</v>
      </c>
      <c r="I48" s="113" t="e">
        <f>SUM(#REF!)</f>
        <v>#REF!</v>
      </c>
      <c r="J48" s="113" t="e">
        <f t="shared" si="2"/>
        <v>#REF!</v>
      </c>
    </row>
    <row r="49" spans="1:10" ht="30" hidden="1" x14ac:dyDescent="0.25">
      <c r="A49" s="87" t="s">
        <v>166</v>
      </c>
      <c r="B49" s="86" t="s">
        <v>167</v>
      </c>
      <c r="C49" s="113" t="e">
        <f>SUM(#REF!)</f>
        <v>#REF!</v>
      </c>
      <c r="D49" s="113" t="e">
        <f>SUM(#REF!)</f>
        <v>#REF!</v>
      </c>
      <c r="E49" s="113" t="e">
        <f>SUM(#REF!)</f>
        <v>#REF!</v>
      </c>
      <c r="F49" s="113" t="e">
        <f>SUM(#REF!)</f>
        <v>#REF!</v>
      </c>
      <c r="G49" s="113" t="e">
        <f>SUM(#REF!)</f>
        <v>#REF!</v>
      </c>
      <c r="H49" s="113" t="e">
        <f>SUM(#REF!)</f>
        <v>#REF!</v>
      </c>
      <c r="I49" s="113" t="e">
        <f>SUM(#REF!)</f>
        <v>#REF!</v>
      </c>
      <c r="J49" s="113" t="e">
        <f t="shared" si="2"/>
        <v>#REF!</v>
      </c>
    </row>
    <row r="50" spans="1:10" ht="60" hidden="1" x14ac:dyDescent="0.25">
      <c r="A50" s="87" t="s">
        <v>168</v>
      </c>
      <c r="B50" s="86" t="s">
        <v>169</v>
      </c>
      <c r="C50" s="113" t="e">
        <f>SUM(#REF!)</f>
        <v>#REF!</v>
      </c>
      <c r="D50" s="113" t="e">
        <f>SUM(#REF!)</f>
        <v>#REF!</v>
      </c>
      <c r="E50" s="113" t="e">
        <f>SUM(#REF!)</f>
        <v>#REF!</v>
      </c>
      <c r="F50" s="113" t="e">
        <f>SUM(#REF!)</f>
        <v>#REF!</v>
      </c>
      <c r="G50" s="113" t="e">
        <f>SUM(#REF!)</f>
        <v>#REF!</v>
      </c>
      <c r="H50" s="113" t="e">
        <f>SUM(#REF!)</f>
        <v>#REF!</v>
      </c>
      <c r="I50" s="113" t="e">
        <f>SUM(#REF!)</f>
        <v>#REF!</v>
      </c>
      <c r="J50" s="113" t="e">
        <f t="shared" si="2"/>
        <v>#REF!</v>
      </c>
    </row>
    <row r="51" spans="1:10" ht="75" hidden="1" x14ac:dyDescent="0.25">
      <c r="A51" s="87" t="s">
        <v>170</v>
      </c>
      <c r="B51" s="88" t="s">
        <v>171</v>
      </c>
      <c r="C51" s="113" t="e">
        <f>SUM(#REF!)</f>
        <v>#REF!</v>
      </c>
      <c r="D51" s="113" t="e">
        <f>SUM(#REF!)</f>
        <v>#REF!</v>
      </c>
      <c r="E51" s="113" t="e">
        <f>SUM(#REF!)</f>
        <v>#REF!</v>
      </c>
      <c r="F51" s="113" t="e">
        <f>SUM(#REF!)</f>
        <v>#REF!</v>
      </c>
      <c r="G51" s="113" t="e">
        <f>SUM(#REF!)</f>
        <v>#REF!</v>
      </c>
      <c r="H51" s="113" t="e">
        <f>SUM(#REF!)</f>
        <v>#REF!</v>
      </c>
      <c r="I51" s="113" t="e">
        <f>SUM(#REF!)</f>
        <v>#REF!</v>
      </c>
      <c r="J51" s="113" t="e">
        <f t="shared" si="2"/>
        <v>#REF!</v>
      </c>
    </row>
    <row r="52" spans="1:10" ht="71.25" x14ac:dyDescent="0.2">
      <c r="A52" s="42" t="s">
        <v>45</v>
      </c>
      <c r="B52" s="46" t="s">
        <v>120</v>
      </c>
      <c r="C52" s="112">
        <f t="shared" ref="C52:H52" si="20">C53+C55+C67+C70</f>
        <v>3166770</v>
      </c>
      <c r="D52" s="112">
        <f t="shared" si="20"/>
        <v>0</v>
      </c>
      <c r="E52" s="112">
        <f t="shared" si="20"/>
        <v>0</v>
      </c>
      <c r="F52" s="112">
        <f t="shared" si="20"/>
        <v>0</v>
      </c>
      <c r="G52" s="112">
        <f t="shared" si="20"/>
        <v>0</v>
      </c>
      <c r="H52" s="112">
        <f t="shared" si="20"/>
        <v>0</v>
      </c>
      <c r="I52" s="112">
        <f>I53+I55+I67+I70+I64</f>
        <v>-272884.75</v>
      </c>
      <c r="J52" s="112">
        <f t="shared" si="2"/>
        <v>2893885.25</v>
      </c>
    </row>
    <row r="53" spans="1:10" ht="90" hidden="1" x14ac:dyDescent="0.25">
      <c r="A53" s="43" t="s">
        <v>44</v>
      </c>
      <c r="B53" s="44" t="s">
        <v>43</v>
      </c>
      <c r="C53" s="110">
        <f t="shared" ref="C53:I53" si="21">C54</f>
        <v>0</v>
      </c>
      <c r="D53" s="110">
        <f t="shared" si="21"/>
        <v>0</v>
      </c>
      <c r="E53" s="110">
        <f t="shared" si="21"/>
        <v>0</v>
      </c>
      <c r="F53" s="110">
        <f t="shared" si="21"/>
        <v>0</v>
      </c>
      <c r="G53" s="110">
        <f t="shared" si="21"/>
        <v>0</v>
      </c>
      <c r="H53" s="110">
        <f t="shared" si="21"/>
        <v>0</v>
      </c>
      <c r="I53" s="110">
        <f t="shared" si="21"/>
        <v>0</v>
      </c>
      <c r="J53" s="110">
        <f t="shared" si="2"/>
        <v>0</v>
      </c>
    </row>
    <row r="54" spans="1:10" ht="60" hidden="1" x14ac:dyDescent="0.25">
      <c r="A54" s="47" t="s">
        <v>121</v>
      </c>
      <c r="B54" s="48" t="s">
        <v>122</v>
      </c>
      <c r="C54" s="111">
        <v>0</v>
      </c>
      <c r="D54" s="111">
        <v>0</v>
      </c>
      <c r="E54" s="111">
        <v>0</v>
      </c>
      <c r="F54" s="111">
        <v>0</v>
      </c>
      <c r="G54" s="111">
        <v>0</v>
      </c>
      <c r="H54" s="111">
        <v>0</v>
      </c>
      <c r="I54" s="111">
        <v>0</v>
      </c>
      <c r="J54" s="111">
        <f t="shared" si="2"/>
        <v>0</v>
      </c>
    </row>
    <row r="55" spans="1:10" ht="90" x14ac:dyDescent="0.25">
      <c r="A55" s="43" t="s">
        <v>42</v>
      </c>
      <c r="B55" s="44" t="s">
        <v>41</v>
      </c>
      <c r="C55" s="110">
        <f t="shared" ref="C55:H55" si="22">C56+C58+C60+C62</f>
        <v>2754444</v>
      </c>
      <c r="D55" s="110">
        <f t="shared" si="22"/>
        <v>0</v>
      </c>
      <c r="E55" s="110">
        <f t="shared" si="22"/>
        <v>0</v>
      </c>
      <c r="F55" s="110">
        <f t="shared" si="22"/>
        <v>0</v>
      </c>
      <c r="G55" s="110">
        <f t="shared" si="22"/>
        <v>0</v>
      </c>
      <c r="H55" s="110">
        <f t="shared" si="22"/>
        <v>0</v>
      </c>
      <c r="I55" s="110">
        <v>-264176</v>
      </c>
      <c r="J55" s="110">
        <f t="shared" si="2"/>
        <v>2490268</v>
      </c>
    </row>
    <row r="56" spans="1:10" ht="75" x14ac:dyDescent="0.25">
      <c r="A56" s="43" t="s">
        <v>123</v>
      </c>
      <c r="B56" s="44" t="s">
        <v>124</v>
      </c>
      <c r="C56" s="110">
        <f t="shared" ref="C56:I56" si="23">C57</f>
        <v>1381700</v>
      </c>
      <c r="D56" s="110">
        <f t="shared" si="23"/>
        <v>0</v>
      </c>
      <c r="E56" s="110">
        <f t="shared" si="23"/>
        <v>0</v>
      </c>
      <c r="F56" s="110">
        <f t="shared" si="23"/>
        <v>0</v>
      </c>
      <c r="G56" s="110">
        <f t="shared" si="23"/>
        <v>0</v>
      </c>
      <c r="H56" s="110">
        <f t="shared" si="23"/>
        <v>0</v>
      </c>
      <c r="I56" s="110">
        <f t="shared" si="23"/>
        <v>-189817</v>
      </c>
      <c r="J56" s="110">
        <f t="shared" si="2"/>
        <v>1191883</v>
      </c>
    </row>
    <row r="57" spans="1:10" ht="90" x14ac:dyDescent="0.25">
      <c r="A57" s="47" t="s">
        <v>125</v>
      </c>
      <c r="B57" s="48" t="s">
        <v>126</v>
      </c>
      <c r="C57" s="111">
        <f>892800+488900</f>
        <v>1381700</v>
      </c>
      <c r="D57" s="111"/>
      <c r="E57" s="111"/>
      <c r="F57" s="111"/>
      <c r="G57" s="111"/>
      <c r="H57" s="111"/>
      <c r="I57" s="111">
        <v>-189817</v>
      </c>
      <c r="J57" s="111">
        <f t="shared" si="2"/>
        <v>1191883</v>
      </c>
    </row>
    <row r="58" spans="1:10" ht="90" x14ac:dyDescent="0.25">
      <c r="A58" s="43" t="s">
        <v>40</v>
      </c>
      <c r="B58" s="44" t="s">
        <v>39</v>
      </c>
      <c r="C58" s="110">
        <f t="shared" ref="C58:I58" si="24">C59</f>
        <v>234000</v>
      </c>
      <c r="D58" s="110">
        <f t="shared" si="24"/>
        <v>0</v>
      </c>
      <c r="E58" s="110">
        <f t="shared" si="24"/>
        <v>0</v>
      </c>
      <c r="F58" s="110">
        <f t="shared" si="24"/>
        <v>0</v>
      </c>
      <c r="G58" s="110">
        <f t="shared" si="24"/>
        <v>0</v>
      </c>
      <c r="H58" s="110">
        <f t="shared" si="24"/>
        <v>0</v>
      </c>
      <c r="I58" s="110">
        <f t="shared" si="24"/>
        <v>-234000</v>
      </c>
      <c r="J58" s="110">
        <f t="shared" si="2"/>
        <v>0</v>
      </c>
    </row>
    <row r="59" spans="1:10" ht="90" x14ac:dyDescent="0.25">
      <c r="A59" s="47" t="s">
        <v>127</v>
      </c>
      <c r="B59" s="48" t="s">
        <v>128</v>
      </c>
      <c r="C59" s="111">
        <v>234000</v>
      </c>
      <c r="D59" s="111"/>
      <c r="E59" s="111"/>
      <c r="F59" s="111"/>
      <c r="G59" s="111"/>
      <c r="H59" s="111"/>
      <c r="I59" s="111">
        <v>-234000</v>
      </c>
      <c r="J59" s="111">
        <f t="shared" si="2"/>
        <v>0</v>
      </c>
    </row>
    <row r="60" spans="1:10" ht="90" x14ac:dyDescent="0.25">
      <c r="A60" s="43" t="s">
        <v>38</v>
      </c>
      <c r="B60" s="44" t="s">
        <v>37</v>
      </c>
      <c r="C60" s="110">
        <f t="shared" ref="C60:I60" si="25">C61</f>
        <v>0</v>
      </c>
      <c r="D60" s="110">
        <f t="shared" si="25"/>
        <v>0</v>
      </c>
      <c r="E60" s="110">
        <f t="shared" si="25"/>
        <v>0</v>
      </c>
      <c r="F60" s="110">
        <f t="shared" si="25"/>
        <v>0</v>
      </c>
      <c r="G60" s="110">
        <f t="shared" si="25"/>
        <v>0</v>
      </c>
      <c r="H60" s="110">
        <f t="shared" si="25"/>
        <v>0</v>
      </c>
      <c r="I60" s="110">
        <f t="shared" si="25"/>
        <v>35662.68</v>
      </c>
      <c r="J60" s="110">
        <f t="shared" si="2"/>
        <v>35662.68</v>
      </c>
    </row>
    <row r="61" spans="1:10" ht="90" x14ac:dyDescent="0.25">
      <c r="A61" s="47" t="s">
        <v>129</v>
      </c>
      <c r="B61" s="48" t="s">
        <v>130</v>
      </c>
      <c r="C61" s="111">
        <v>0</v>
      </c>
      <c r="D61" s="111">
        <v>0</v>
      </c>
      <c r="E61" s="111">
        <v>0</v>
      </c>
      <c r="F61" s="111">
        <v>0</v>
      </c>
      <c r="G61" s="111">
        <v>0</v>
      </c>
      <c r="H61" s="111">
        <v>0</v>
      </c>
      <c r="I61" s="111">
        <v>35662.68</v>
      </c>
      <c r="J61" s="111">
        <f t="shared" si="2"/>
        <v>35662.68</v>
      </c>
    </row>
    <row r="62" spans="1:10" ht="45" x14ac:dyDescent="0.25">
      <c r="A62" s="43" t="s">
        <v>131</v>
      </c>
      <c r="B62" s="44" t="s">
        <v>36</v>
      </c>
      <c r="C62" s="110">
        <f t="shared" ref="C62:I62" si="26">C63</f>
        <v>1138744</v>
      </c>
      <c r="D62" s="110">
        <f t="shared" si="26"/>
        <v>0</v>
      </c>
      <c r="E62" s="110">
        <f t="shared" si="26"/>
        <v>0</v>
      </c>
      <c r="F62" s="110">
        <f t="shared" si="26"/>
        <v>0</v>
      </c>
      <c r="G62" s="110">
        <f t="shared" si="26"/>
        <v>0</v>
      </c>
      <c r="H62" s="110">
        <f t="shared" si="26"/>
        <v>0</v>
      </c>
      <c r="I62" s="110">
        <f t="shared" si="26"/>
        <v>123978.32</v>
      </c>
      <c r="J62" s="110">
        <f t="shared" si="2"/>
        <v>1262722.32</v>
      </c>
    </row>
    <row r="63" spans="1:10" ht="45" x14ac:dyDescent="0.25">
      <c r="A63" s="47" t="s">
        <v>132</v>
      </c>
      <c r="B63" s="48" t="s">
        <v>133</v>
      </c>
      <c r="C63" s="111">
        <v>1138744</v>
      </c>
      <c r="D63" s="111"/>
      <c r="E63" s="111"/>
      <c r="F63" s="111"/>
      <c r="G63" s="111"/>
      <c r="H63" s="111"/>
      <c r="I63" s="111">
        <v>123978.32</v>
      </c>
      <c r="J63" s="111">
        <f t="shared" si="2"/>
        <v>1262722.32</v>
      </c>
    </row>
    <row r="64" spans="1:10" ht="60" x14ac:dyDescent="0.25">
      <c r="A64" s="51" t="s">
        <v>246</v>
      </c>
      <c r="B64" s="44" t="s">
        <v>247</v>
      </c>
      <c r="C64" s="110">
        <f t="shared" ref="C64:I65" si="27">C65</f>
        <v>0</v>
      </c>
      <c r="D64" s="110">
        <f t="shared" si="27"/>
        <v>0</v>
      </c>
      <c r="E64" s="110">
        <f t="shared" si="27"/>
        <v>0</v>
      </c>
      <c r="F64" s="110">
        <f t="shared" si="27"/>
        <v>0</v>
      </c>
      <c r="G64" s="110">
        <f t="shared" si="27"/>
        <v>0</v>
      </c>
      <c r="H64" s="110">
        <f t="shared" si="27"/>
        <v>0</v>
      </c>
      <c r="I64" s="110">
        <f t="shared" si="27"/>
        <v>1859.25</v>
      </c>
      <c r="J64" s="110">
        <f t="shared" si="2"/>
        <v>1859.25</v>
      </c>
    </row>
    <row r="65" spans="1:10" ht="60" x14ac:dyDescent="0.25">
      <c r="A65" s="51" t="s">
        <v>248</v>
      </c>
      <c r="B65" s="44" t="s">
        <v>249</v>
      </c>
      <c r="C65" s="110">
        <f t="shared" si="27"/>
        <v>0</v>
      </c>
      <c r="D65" s="110">
        <f t="shared" si="27"/>
        <v>0</v>
      </c>
      <c r="E65" s="110">
        <f t="shared" si="27"/>
        <v>0</v>
      </c>
      <c r="F65" s="110">
        <f t="shared" si="27"/>
        <v>0</v>
      </c>
      <c r="G65" s="110">
        <f t="shared" si="27"/>
        <v>0</v>
      </c>
      <c r="H65" s="110">
        <f t="shared" si="27"/>
        <v>0</v>
      </c>
      <c r="I65" s="110">
        <f t="shared" si="27"/>
        <v>1859.25</v>
      </c>
      <c r="J65" s="110">
        <f t="shared" si="2"/>
        <v>1859.25</v>
      </c>
    </row>
    <row r="66" spans="1:10" ht="150" x14ac:dyDescent="0.25">
      <c r="A66" s="52" t="s">
        <v>250</v>
      </c>
      <c r="B66" s="48" t="s">
        <v>251</v>
      </c>
      <c r="C66" s="111">
        <v>0</v>
      </c>
      <c r="D66" s="111">
        <v>0</v>
      </c>
      <c r="E66" s="111">
        <v>0</v>
      </c>
      <c r="F66" s="111">
        <v>0</v>
      </c>
      <c r="G66" s="111">
        <v>0</v>
      </c>
      <c r="H66" s="111">
        <v>0</v>
      </c>
      <c r="I66" s="111">
        <v>1859.25</v>
      </c>
      <c r="J66" s="111">
        <f t="shared" si="2"/>
        <v>1859.25</v>
      </c>
    </row>
    <row r="67" spans="1:10" ht="30" x14ac:dyDescent="0.25">
      <c r="A67" s="43" t="s">
        <v>35</v>
      </c>
      <c r="B67" s="44" t="s">
        <v>34</v>
      </c>
      <c r="C67" s="110">
        <f t="shared" ref="C67:I68" si="28">C68</f>
        <v>800</v>
      </c>
      <c r="D67" s="110">
        <f t="shared" si="28"/>
        <v>0</v>
      </c>
      <c r="E67" s="110">
        <f t="shared" si="28"/>
        <v>0</v>
      </c>
      <c r="F67" s="110">
        <f t="shared" si="28"/>
        <v>0</v>
      </c>
      <c r="G67" s="110">
        <f t="shared" si="28"/>
        <v>0</v>
      </c>
      <c r="H67" s="110">
        <f t="shared" si="28"/>
        <v>0</v>
      </c>
      <c r="I67" s="110">
        <f t="shared" si="28"/>
        <v>-800</v>
      </c>
      <c r="J67" s="110">
        <f t="shared" si="2"/>
        <v>0</v>
      </c>
    </row>
    <row r="68" spans="1:10" ht="60" x14ac:dyDescent="0.25">
      <c r="A68" s="43" t="s">
        <v>33</v>
      </c>
      <c r="B68" s="44" t="s">
        <v>32</v>
      </c>
      <c r="C68" s="110">
        <f t="shared" si="28"/>
        <v>800</v>
      </c>
      <c r="D68" s="110">
        <f t="shared" si="28"/>
        <v>0</v>
      </c>
      <c r="E68" s="110">
        <f t="shared" si="28"/>
        <v>0</v>
      </c>
      <c r="F68" s="110">
        <f t="shared" si="28"/>
        <v>0</v>
      </c>
      <c r="G68" s="110">
        <f t="shared" si="28"/>
        <v>0</v>
      </c>
      <c r="H68" s="110">
        <f t="shared" si="28"/>
        <v>0</v>
      </c>
      <c r="I68" s="110">
        <f t="shared" si="28"/>
        <v>-800</v>
      </c>
      <c r="J68" s="110">
        <f t="shared" si="2"/>
        <v>0</v>
      </c>
    </row>
    <row r="69" spans="1:10" ht="60" x14ac:dyDescent="0.25">
      <c r="A69" s="47" t="s">
        <v>134</v>
      </c>
      <c r="B69" s="48" t="s">
        <v>135</v>
      </c>
      <c r="C69" s="111">
        <v>800</v>
      </c>
      <c r="D69" s="111"/>
      <c r="E69" s="111"/>
      <c r="F69" s="111"/>
      <c r="G69" s="111"/>
      <c r="H69" s="111"/>
      <c r="I69" s="111">
        <v>-800</v>
      </c>
      <c r="J69" s="111">
        <f t="shared" si="2"/>
        <v>0</v>
      </c>
    </row>
    <row r="70" spans="1:10" ht="90" x14ac:dyDescent="0.25">
      <c r="A70" s="43" t="s">
        <v>31</v>
      </c>
      <c r="B70" s="44" t="s">
        <v>30</v>
      </c>
      <c r="C70" s="110">
        <f t="shared" ref="C70:I71" si="29">C71</f>
        <v>411526</v>
      </c>
      <c r="D70" s="110">
        <f t="shared" si="29"/>
        <v>0</v>
      </c>
      <c r="E70" s="110">
        <f t="shared" si="29"/>
        <v>0</v>
      </c>
      <c r="F70" s="110">
        <f t="shared" si="29"/>
        <v>0</v>
      </c>
      <c r="G70" s="110">
        <f t="shared" si="29"/>
        <v>0</v>
      </c>
      <c r="H70" s="110">
        <f t="shared" si="29"/>
        <v>0</v>
      </c>
      <c r="I70" s="110">
        <f>I71+I73</f>
        <v>-9768</v>
      </c>
      <c r="J70" s="110">
        <f t="shared" si="2"/>
        <v>401758</v>
      </c>
    </row>
    <row r="71" spans="1:10" ht="90" x14ac:dyDescent="0.25">
      <c r="A71" s="43" t="s">
        <v>29</v>
      </c>
      <c r="B71" s="44" t="s">
        <v>28</v>
      </c>
      <c r="C71" s="110">
        <f t="shared" si="29"/>
        <v>411526</v>
      </c>
      <c r="D71" s="110">
        <f t="shared" si="29"/>
        <v>0</v>
      </c>
      <c r="E71" s="110">
        <f t="shared" si="29"/>
        <v>0</v>
      </c>
      <c r="F71" s="110">
        <f t="shared" si="29"/>
        <v>0</v>
      </c>
      <c r="G71" s="110">
        <f t="shared" si="29"/>
        <v>0</v>
      </c>
      <c r="H71" s="110">
        <f t="shared" si="29"/>
        <v>0</v>
      </c>
      <c r="I71" s="110">
        <f t="shared" si="29"/>
        <v>-401618</v>
      </c>
      <c r="J71" s="110">
        <f t="shared" ref="J71:J143" si="30">SUM(C71:I71)</f>
        <v>9908</v>
      </c>
    </row>
    <row r="72" spans="1:10" ht="90" x14ac:dyDescent="0.25">
      <c r="A72" s="43" t="s">
        <v>136</v>
      </c>
      <c r="B72" s="48" t="s">
        <v>137</v>
      </c>
      <c r="C72" s="111">
        <f>3618+407908</f>
        <v>411526</v>
      </c>
      <c r="D72" s="111"/>
      <c r="E72" s="111"/>
      <c r="F72" s="111"/>
      <c r="G72" s="111"/>
      <c r="H72" s="111"/>
      <c r="I72" s="111">
        <v>-401618</v>
      </c>
      <c r="J72" s="111">
        <f t="shared" si="30"/>
        <v>9908</v>
      </c>
    </row>
    <row r="73" spans="1:10" ht="120" x14ac:dyDescent="0.25">
      <c r="A73" s="43" t="s">
        <v>679</v>
      </c>
      <c r="B73" s="44" t="s">
        <v>680</v>
      </c>
      <c r="C73" s="111"/>
      <c r="D73" s="111"/>
      <c r="E73" s="111"/>
      <c r="F73" s="111"/>
      <c r="G73" s="111"/>
      <c r="H73" s="111"/>
      <c r="I73" s="111">
        <f>I74</f>
        <v>391850</v>
      </c>
      <c r="J73" s="111">
        <f t="shared" si="30"/>
        <v>391850</v>
      </c>
    </row>
    <row r="74" spans="1:10" ht="120" x14ac:dyDescent="0.25">
      <c r="A74" s="47" t="s">
        <v>681</v>
      </c>
      <c r="B74" s="48" t="s">
        <v>682</v>
      </c>
      <c r="C74" s="111"/>
      <c r="D74" s="111"/>
      <c r="E74" s="111"/>
      <c r="F74" s="111"/>
      <c r="G74" s="111"/>
      <c r="H74" s="111"/>
      <c r="I74" s="111">
        <v>391850</v>
      </c>
      <c r="J74" s="111">
        <f t="shared" si="30"/>
        <v>391850</v>
      </c>
    </row>
    <row r="75" spans="1:10" ht="28.5" x14ac:dyDescent="0.2">
      <c r="A75" s="42" t="s">
        <v>27</v>
      </c>
      <c r="B75" s="46" t="s">
        <v>26</v>
      </c>
      <c r="C75" s="112">
        <f t="shared" ref="C75:I75" si="31">C76</f>
        <v>68340</v>
      </c>
      <c r="D75" s="112">
        <f t="shared" si="31"/>
        <v>0</v>
      </c>
      <c r="E75" s="112">
        <f t="shared" si="31"/>
        <v>0</v>
      </c>
      <c r="F75" s="112">
        <f t="shared" si="31"/>
        <v>0</v>
      </c>
      <c r="G75" s="112">
        <f t="shared" si="31"/>
        <v>0</v>
      </c>
      <c r="H75" s="112">
        <f t="shared" si="31"/>
        <v>0</v>
      </c>
      <c r="I75" s="112">
        <f t="shared" si="31"/>
        <v>-37402.980000000003</v>
      </c>
      <c r="J75" s="112">
        <f t="shared" si="30"/>
        <v>30937.019999999997</v>
      </c>
    </row>
    <row r="76" spans="1:10" ht="15" x14ac:dyDescent="0.25">
      <c r="A76" s="43" t="s">
        <v>25</v>
      </c>
      <c r="B76" s="44" t="s">
        <v>24</v>
      </c>
      <c r="C76" s="110">
        <f t="shared" ref="C76:H76" si="32">C77+C78+C79</f>
        <v>68340</v>
      </c>
      <c r="D76" s="110">
        <f t="shared" si="32"/>
        <v>0</v>
      </c>
      <c r="E76" s="110">
        <f t="shared" si="32"/>
        <v>0</v>
      </c>
      <c r="F76" s="110">
        <f t="shared" si="32"/>
        <v>0</v>
      </c>
      <c r="G76" s="110">
        <f t="shared" si="32"/>
        <v>0</v>
      </c>
      <c r="H76" s="110">
        <f t="shared" si="32"/>
        <v>0</v>
      </c>
      <c r="I76" s="110">
        <f>I77+I78+I79</f>
        <v>-37402.980000000003</v>
      </c>
      <c r="J76" s="110">
        <f t="shared" si="30"/>
        <v>30937.019999999997</v>
      </c>
    </row>
    <row r="77" spans="1:10" ht="30" x14ac:dyDescent="0.25">
      <c r="A77" s="43" t="s">
        <v>23</v>
      </c>
      <c r="B77" s="44" t="s">
        <v>138</v>
      </c>
      <c r="C77" s="110">
        <f>24780</f>
        <v>24780</v>
      </c>
      <c r="D77" s="110"/>
      <c r="E77" s="110"/>
      <c r="F77" s="110"/>
      <c r="G77" s="110"/>
      <c r="H77" s="110"/>
      <c r="I77" s="110">
        <v>-17463.45</v>
      </c>
      <c r="J77" s="110">
        <f t="shared" si="30"/>
        <v>7316.5499999999993</v>
      </c>
    </row>
    <row r="78" spans="1:10" ht="30" x14ac:dyDescent="0.25">
      <c r="A78" s="43" t="s">
        <v>22</v>
      </c>
      <c r="B78" s="44" t="s">
        <v>21</v>
      </c>
      <c r="C78" s="110">
        <f>30240</f>
        <v>30240</v>
      </c>
      <c r="D78" s="110"/>
      <c r="E78" s="110"/>
      <c r="F78" s="110"/>
      <c r="G78" s="110"/>
      <c r="H78" s="110"/>
      <c r="I78" s="110">
        <v>-18403.990000000002</v>
      </c>
      <c r="J78" s="110">
        <f t="shared" si="30"/>
        <v>11836.009999999998</v>
      </c>
    </row>
    <row r="79" spans="1:10" ht="30" x14ac:dyDescent="0.25">
      <c r="A79" s="43" t="s">
        <v>20</v>
      </c>
      <c r="B79" s="44" t="s">
        <v>19</v>
      </c>
      <c r="C79" s="110">
        <f t="shared" ref="C79:I79" si="33">C80</f>
        <v>13320</v>
      </c>
      <c r="D79" s="110">
        <f t="shared" si="33"/>
        <v>0</v>
      </c>
      <c r="E79" s="110">
        <f t="shared" si="33"/>
        <v>0</v>
      </c>
      <c r="F79" s="110">
        <f t="shared" si="33"/>
        <v>0</v>
      </c>
      <c r="G79" s="110">
        <f t="shared" si="33"/>
        <v>0</v>
      </c>
      <c r="H79" s="110">
        <f t="shared" si="33"/>
        <v>0</v>
      </c>
      <c r="I79" s="110">
        <f t="shared" si="33"/>
        <v>-1535.54</v>
      </c>
      <c r="J79" s="110">
        <f t="shared" si="30"/>
        <v>11784.46</v>
      </c>
    </row>
    <row r="80" spans="1:10" ht="15" x14ac:dyDescent="0.25">
      <c r="A80" s="47" t="s">
        <v>268</v>
      </c>
      <c r="B80" s="48" t="s">
        <v>281</v>
      </c>
      <c r="C80" s="111">
        <f>13320</f>
        <v>13320</v>
      </c>
      <c r="D80" s="111"/>
      <c r="E80" s="111"/>
      <c r="F80" s="111"/>
      <c r="G80" s="111"/>
      <c r="H80" s="111"/>
      <c r="I80" s="111">
        <v>-1535.54</v>
      </c>
      <c r="J80" s="111">
        <f t="shared" si="30"/>
        <v>11784.46</v>
      </c>
    </row>
    <row r="81" spans="1:10" ht="42.75" x14ac:dyDescent="0.2">
      <c r="A81" s="42" t="s">
        <v>18</v>
      </c>
      <c r="B81" s="46" t="s">
        <v>17</v>
      </c>
      <c r="C81" s="112">
        <f t="shared" ref="C81:I81" si="34">C82</f>
        <v>19704</v>
      </c>
      <c r="D81" s="112">
        <f t="shared" si="34"/>
        <v>298769.5</v>
      </c>
      <c r="E81" s="112">
        <f t="shared" si="34"/>
        <v>0</v>
      </c>
      <c r="F81" s="112">
        <f t="shared" si="34"/>
        <v>0</v>
      </c>
      <c r="G81" s="112">
        <f t="shared" si="34"/>
        <v>0</v>
      </c>
      <c r="H81" s="112">
        <f t="shared" si="34"/>
        <v>0</v>
      </c>
      <c r="I81" s="112">
        <f t="shared" si="34"/>
        <v>-42252.35</v>
      </c>
      <c r="J81" s="112">
        <f t="shared" si="30"/>
        <v>276221.15000000002</v>
      </c>
    </row>
    <row r="82" spans="1:10" ht="15" x14ac:dyDescent="0.25">
      <c r="A82" s="43" t="s">
        <v>16</v>
      </c>
      <c r="B82" s="44" t="s">
        <v>15</v>
      </c>
      <c r="C82" s="110">
        <f t="shared" ref="C82:H82" si="35">C83+C85</f>
        <v>19704</v>
      </c>
      <c r="D82" s="110">
        <f t="shared" si="35"/>
        <v>298769.5</v>
      </c>
      <c r="E82" s="110">
        <f t="shared" si="35"/>
        <v>0</v>
      </c>
      <c r="F82" s="110">
        <f t="shared" si="35"/>
        <v>0</v>
      </c>
      <c r="G82" s="110">
        <f t="shared" si="35"/>
        <v>0</v>
      </c>
      <c r="H82" s="110">
        <f t="shared" si="35"/>
        <v>0</v>
      </c>
      <c r="I82" s="110">
        <f>I83+I85</f>
        <v>-42252.35</v>
      </c>
      <c r="J82" s="110">
        <f t="shared" si="30"/>
        <v>276221.15000000002</v>
      </c>
    </row>
    <row r="83" spans="1:10" ht="45" x14ac:dyDescent="0.25">
      <c r="A83" s="51" t="s">
        <v>252</v>
      </c>
      <c r="B83" s="44" t="s">
        <v>253</v>
      </c>
      <c r="C83" s="110">
        <f t="shared" ref="C83:I83" si="36">C84</f>
        <v>17940</v>
      </c>
      <c r="D83" s="110">
        <f t="shared" si="36"/>
        <v>0</v>
      </c>
      <c r="E83" s="110">
        <f t="shared" si="36"/>
        <v>0</v>
      </c>
      <c r="F83" s="110">
        <f t="shared" si="36"/>
        <v>0</v>
      </c>
      <c r="G83" s="110">
        <f t="shared" si="36"/>
        <v>0</v>
      </c>
      <c r="H83" s="110">
        <f t="shared" si="36"/>
        <v>0</v>
      </c>
      <c r="I83" s="110">
        <f t="shared" si="36"/>
        <v>0</v>
      </c>
      <c r="J83" s="110">
        <f t="shared" si="30"/>
        <v>17940</v>
      </c>
    </row>
    <row r="84" spans="1:10" ht="60" x14ac:dyDescent="0.25">
      <c r="A84" s="52" t="s">
        <v>254</v>
      </c>
      <c r="B84" s="48" t="s">
        <v>255</v>
      </c>
      <c r="C84" s="111">
        <v>17940</v>
      </c>
      <c r="D84" s="111"/>
      <c r="E84" s="111"/>
      <c r="F84" s="111"/>
      <c r="G84" s="111"/>
      <c r="H84" s="111"/>
      <c r="I84" s="111"/>
      <c r="J84" s="111">
        <f t="shared" si="30"/>
        <v>17940</v>
      </c>
    </row>
    <row r="85" spans="1:10" ht="15" x14ac:dyDescent="0.25">
      <c r="A85" s="43" t="s">
        <v>14</v>
      </c>
      <c r="B85" s="44" t="s">
        <v>13</v>
      </c>
      <c r="C85" s="110">
        <f t="shared" ref="C85:I85" si="37">C86</f>
        <v>1764</v>
      </c>
      <c r="D85" s="110">
        <f t="shared" si="37"/>
        <v>298769.5</v>
      </c>
      <c r="E85" s="110">
        <f t="shared" si="37"/>
        <v>0</v>
      </c>
      <c r="F85" s="110">
        <f t="shared" si="37"/>
        <v>0</v>
      </c>
      <c r="G85" s="110">
        <f t="shared" si="37"/>
        <v>0</v>
      </c>
      <c r="H85" s="110">
        <f t="shared" si="37"/>
        <v>0</v>
      </c>
      <c r="I85" s="110">
        <f t="shared" si="37"/>
        <v>-42252.35</v>
      </c>
      <c r="J85" s="110">
        <f t="shared" si="30"/>
        <v>258281.15</v>
      </c>
    </row>
    <row r="86" spans="1:10" ht="30" x14ac:dyDescent="0.25">
      <c r="A86" s="47" t="s">
        <v>256</v>
      </c>
      <c r="B86" s="48" t="s">
        <v>172</v>
      </c>
      <c r="C86" s="111">
        <v>1764</v>
      </c>
      <c r="D86" s="111">
        <v>298769.5</v>
      </c>
      <c r="E86" s="111"/>
      <c r="F86" s="111"/>
      <c r="G86" s="111"/>
      <c r="H86" s="111"/>
      <c r="I86" s="111">
        <v>-42252.35</v>
      </c>
      <c r="J86" s="111">
        <f t="shared" si="30"/>
        <v>258281.15</v>
      </c>
    </row>
    <row r="87" spans="1:10" ht="28.5" x14ac:dyDescent="0.2">
      <c r="A87" s="42" t="s">
        <v>12</v>
      </c>
      <c r="B87" s="46" t="s">
        <v>11</v>
      </c>
      <c r="C87" s="112">
        <f t="shared" ref="C87:H87" si="38">C88+C92+C95</f>
        <v>9388853</v>
      </c>
      <c r="D87" s="112">
        <f t="shared" si="38"/>
        <v>0</v>
      </c>
      <c r="E87" s="112">
        <f t="shared" si="38"/>
        <v>0</v>
      </c>
      <c r="F87" s="112">
        <f t="shared" si="38"/>
        <v>0</v>
      </c>
      <c r="G87" s="112">
        <f t="shared" si="38"/>
        <v>282100</v>
      </c>
      <c r="H87" s="112">
        <f t="shared" si="38"/>
        <v>0</v>
      </c>
      <c r="I87" s="112">
        <f>I88+I92+I95</f>
        <v>-7481894</v>
      </c>
      <c r="J87" s="112">
        <f t="shared" si="30"/>
        <v>2189059</v>
      </c>
    </row>
    <row r="88" spans="1:10" ht="90" x14ac:dyDescent="0.25">
      <c r="A88" s="43" t="s">
        <v>10</v>
      </c>
      <c r="B88" s="44" t="s">
        <v>139</v>
      </c>
      <c r="C88" s="110">
        <f t="shared" ref="C88:I88" si="39">C89</f>
        <v>9238853</v>
      </c>
      <c r="D88" s="110">
        <f t="shared" si="39"/>
        <v>0</v>
      </c>
      <c r="E88" s="110">
        <f t="shared" si="39"/>
        <v>0</v>
      </c>
      <c r="F88" s="110">
        <f t="shared" si="39"/>
        <v>0</v>
      </c>
      <c r="G88" s="110">
        <f t="shared" si="39"/>
        <v>0</v>
      </c>
      <c r="H88" s="110">
        <f t="shared" si="39"/>
        <v>0</v>
      </c>
      <c r="I88" s="110">
        <f t="shared" si="39"/>
        <v>-7581156</v>
      </c>
      <c r="J88" s="110">
        <f t="shared" si="30"/>
        <v>1657697</v>
      </c>
    </row>
    <row r="89" spans="1:10" ht="105" x14ac:dyDescent="0.25">
      <c r="A89" s="43" t="s">
        <v>140</v>
      </c>
      <c r="B89" s="44" t="s">
        <v>141</v>
      </c>
      <c r="C89" s="110">
        <f t="shared" ref="C89:H89" si="40">C91+C90</f>
        <v>9238853</v>
      </c>
      <c r="D89" s="110">
        <f t="shared" si="40"/>
        <v>0</v>
      </c>
      <c r="E89" s="110">
        <f t="shared" si="40"/>
        <v>0</v>
      </c>
      <c r="F89" s="110">
        <f t="shared" si="40"/>
        <v>0</v>
      </c>
      <c r="G89" s="110">
        <f t="shared" si="40"/>
        <v>0</v>
      </c>
      <c r="H89" s="110">
        <f t="shared" si="40"/>
        <v>0</v>
      </c>
      <c r="I89" s="110">
        <f>I91+I90</f>
        <v>-7581156</v>
      </c>
      <c r="J89" s="110">
        <f t="shared" si="30"/>
        <v>1657697</v>
      </c>
    </row>
    <row r="90" spans="1:10" ht="105" hidden="1" x14ac:dyDescent="0.25">
      <c r="A90" s="47" t="s">
        <v>142</v>
      </c>
      <c r="B90" s="48" t="s">
        <v>143</v>
      </c>
      <c r="C90" s="110">
        <v>0</v>
      </c>
      <c r="D90" s="110">
        <v>0</v>
      </c>
      <c r="E90" s="110">
        <v>0</v>
      </c>
      <c r="F90" s="110">
        <v>0</v>
      </c>
      <c r="G90" s="110">
        <v>0</v>
      </c>
      <c r="H90" s="110">
        <v>0</v>
      </c>
      <c r="I90" s="110">
        <v>0</v>
      </c>
      <c r="J90" s="110">
        <f t="shared" si="30"/>
        <v>0</v>
      </c>
    </row>
    <row r="91" spans="1:10" ht="120" x14ac:dyDescent="0.25">
      <c r="A91" s="47" t="s">
        <v>144</v>
      </c>
      <c r="B91" s="48" t="s">
        <v>145</v>
      </c>
      <c r="C91" s="111">
        <f>243178+8995675</f>
        <v>9238853</v>
      </c>
      <c r="D91" s="111"/>
      <c r="E91" s="111"/>
      <c r="F91" s="111"/>
      <c r="G91" s="111"/>
      <c r="H91" s="111"/>
      <c r="I91" s="111">
        <v>-7581156</v>
      </c>
      <c r="J91" s="111">
        <f t="shared" si="30"/>
        <v>1657697</v>
      </c>
    </row>
    <row r="92" spans="1:10" ht="30" x14ac:dyDescent="0.25">
      <c r="A92" s="43" t="s">
        <v>9</v>
      </c>
      <c r="B92" s="44" t="s">
        <v>8</v>
      </c>
      <c r="C92" s="110">
        <f t="shared" ref="C92:I93" si="41">C93</f>
        <v>150000</v>
      </c>
      <c r="D92" s="110">
        <f t="shared" si="41"/>
        <v>0</v>
      </c>
      <c r="E92" s="110">
        <f t="shared" si="41"/>
        <v>0</v>
      </c>
      <c r="F92" s="110">
        <f t="shared" si="41"/>
        <v>0</v>
      </c>
      <c r="G92" s="110">
        <f t="shared" si="41"/>
        <v>282100</v>
      </c>
      <c r="H92" s="110">
        <f t="shared" si="41"/>
        <v>0</v>
      </c>
      <c r="I92" s="110">
        <f t="shared" si="41"/>
        <v>19025</v>
      </c>
      <c r="J92" s="110">
        <f t="shared" si="30"/>
        <v>451125</v>
      </c>
    </row>
    <row r="93" spans="1:10" ht="45" x14ac:dyDescent="0.25">
      <c r="A93" s="43" t="s">
        <v>146</v>
      </c>
      <c r="B93" s="44" t="s">
        <v>147</v>
      </c>
      <c r="C93" s="110">
        <f t="shared" si="41"/>
        <v>150000</v>
      </c>
      <c r="D93" s="110">
        <f t="shared" si="41"/>
        <v>0</v>
      </c>
      <c r="E93" s="110">
        <f t="shared" si="41"/>
        <v>0</v>
      </c>
      <c r="F93" s="110">
        <f t="shared" si="41"/>
        <v>0</v>
      </c>
      <c r="G93" s="110">
        <f t="shared" si="41"/>
        <v>282100</v>
      </c>
      <c r="H93" s="110">
        <f t="shared" si="41"/>
        <v>0</v>
      </c>
      <c r="I93" s="110">
        <f t="shared" si="41"/>
        <v>19025</v>
      </c>
      <c r="J93" s="110">
        <f t="shared" si="30"/>
        <v>451125</v>
      </c>
    </row>
    <row r="94" spans="1:10" ht="60" x14ac:dyDescent="0.25">
      <c r="A94" s="47" t="s">
        <v>148</v>
      </c>
      <c r="B94" s="48" t="s">
        <v>173</v>
      </c>
      <c r="C94" s="111">
        <v>150000</v>
      </c>
      <c r="D94" s="111"/>
      <c r="E94" s="111"/>
      <c r="F94" s="111"/>
      <c r="G94" s="111">
        <v>282100</v>
      </c>
      <c r="H94" s="111"/>
      <c r="I94" s="111">
        <v>19025</v>
      </c>
      <c r="J94" s="111">
        <f t="shared" si="30"/>
        <v>451125</v>
      </c>
    </row>
    <row r="95" spans="1:10" ht="75" x14ac:dyDescent="0.25">
      <c r="A95" s="43" t="s">
        <v>174</v>
      </c>
      <c r="B95" s="44" t="s">
        <v>175</v>
      </c>
      <c r="C95" s="111">
        <f t="shared" ref="C95:I96" si="42">C96</f>
        <v>0</v>
      </c>
      <c r="D95" s="111">
        <f t="shared" si="42"/>
        <v>0</v>
      </c>
      <c r="E95" s="111">
        <f t="shared" si="42"/>
        <v>0</v>
      </c>
      <c r="F95" s="111">
        <f t="shared" si="42"/>
        <v>0</v>
      </c>
      <c r="G95" s="111">
        <f t="shared" si="42"/>
        <v>0</v>
      </c>
      <c r="H95" s="111">
        <f t="shared" si="42"/>
        <v>0</v>
      </c>
      <c r="I95" s="111">
        <f t="shared" si="42"/>
        <v>80237</v>
      </c>
      <c r="J95" s="111">
        <f t="shared" si="30"/>
        <v>80237</v>
      </c>
    </row>
    <row r="96" spans="1:10" ht="75" x14ac:dyDescent="0.25">
      <c r="A96" s="43" t="s">
        <v>176</v>
      </c>
      <c r="B96" s="44" t="s">
        <v>177</v>
      </c>
      <c r="C96" s="111">
        <f t="shared" si="42"/>
        <v>0</v>
      </c>
      <c r="D96" s="111">
        <f t="shared" si="42"/>
        <v>0</v>
      </c>
      <c r="E96" s="111">
        <f t="shared" si="42"/>
        <v>0</v>
      </c>
      <c r="F96" s="111">
        <f t="shared" si="42"/>
        <v>0</v>
      </c>
      <c r="G96" s="111">
        <f t="shared" si="42"/>
        <v>0</v>
      </c>
      <c r="H96" s="111">
        <f t="shared" si="42"/>
        <v>0</v>
      </c>
      <c r="I96" s="111">
        <f t="shared" si="42"/>
        <v>80237</v>
      </c>
      <c r="J96" s="111">
        <f t="shared" si="30"/>
        <v>80237</v>
      </c>
    </row>
    <row r="97" spans="1:10" ht="105" x14ac:dyDescent="0.25">
      <c r="A97" s="47" t="s">
        <v>178</v>
      </c>
      <c r="B97" s="48" t="s">
        <v>179</v>
      </c>
      <c r="C97" s="111">
        <v>0</v>
      </c>
      <c r="D97" s="111">
        <v>0</v>
      </c>
      <c r="E97" s="111">
        <v>0</v>
      </c>
      <c r="F97" s="111">
        <v>0</v>
      </c>
      <c r="G97" s="111">
        <v>0</v>
      </c>
      <c r="H97" s="111">
        <v>0</v>
      </c>
      <c r="I97" s="111">
        <v>80237</v>
      </c>
      <c r="J97" s="111">
        <f t="shared" si="30"/>
        <v>80237</v>
      </c>
    </row>
    <row r="98" spans="1:10" ht="28.5" x14ac:dyDescent="0.2">
      <c r="A98" s="42" t="s">
        <v>7</v>
      </c>
      <c r="B98" s="46" t="s">
        <v>6</v>
      </c>
      <c r="C98" s="112">
        <f t="shared" ref="C98:H98" si="43">C99+C118+C124</f>
        <v>207174</v>
      </c>
      <c r="D98" s="112">
        <f t="shared" si="43"/>
        <v>0</v>
      </c>
      <c r="E98" s="112">
        <f t="shared" si="43"/>
        <v>0</v>
      </c>
      <c r="F98" s="112">
        <f t="shared" si="43"/>
        <v>0</v>
      </c>
      <c r="G98" s="112">
        <f t="shared" si="43"/>
        <v>0</v>
      </c>
      <c r="H98" s="112">
        <f t="shared" si="43"/>
        <v>0</v>
      </c>
      <c r="I98" s="112">
        <f>I99+I118+I124+I121+I128</f>
        <v>456119.74</v>
      </c>
      <c r="J98" s="112">
        <f t="shared" si="30"/>
        <v>663293.74</v>
      </c>
    </row>
    <row r="99" spans="1:10" ht="45" x14ac:dyDescent="0.25">
      <c r="A99" s="43" t="s">
        <v>479</v>
      </c>
      <c r="B99" s="44" t="s">
        <v>480</v>
      </c>
      <c r="C99" s="110">
        <f t="shared" ref="C99:H99" si="44">C100+C102+C104+C106+C110+C112+C114+C116</f>
        <v>157914</v>
      </c>
      <c r="D99" s="110">
        <f t="shared" si="44"/>
        <v>0</v>
      </c>
      <c r="E99" s="110">
        <f t="shared" si="44"/>
        <v>0</v>
      </c>
      <c r="F99" s="110">
        <f t="shared" si="44"/>
        <v>0</v>
      </c>
      <c r="G99" s="110">
        <f t="shared" si="44"/>
        <v>0</v>
      </c>
      <c r="H99" s="110">
        <f t="shared" si="44"/>
        <v>0</v>
      </c>
      <c r="I99" s="110">
        <f>I100+I102+I104+I106+I110+I112+I114+I116+I108</f>
        <v>280261</v>
      </c>
      <c r="J99" s="110">
        <f t="shared" si="30"/>
        <v>438175</v>
      </c>
    </row>
    <row r="100" spans="1:10" ht="60" x14ac:dyDescent="0.25">
      <c r="A100" s="43" t="s">
        <v>481</v>
      </c>
      <c r="B100" s="44" t="s">
        <v>683</v>
      </c>
      <c r="C100" s="110">
        <f t="shared" ref="C100:I100" si="45">C101</f>
        <v>42000</v>
      </c>
      <c r="D100" s="110">
        <f t="shared" si="45"/>
        <v>0</v>
      </c>
      <c r="E100" s="110">
        <f t="shared" si="45"/>
        <v>0</v>
      </c>
      <c r="F100" s="110">
        <f t="shared" si="45"/>
        <v>0</v>
      </c>
      <c r="G100" s="110">
        <f t="shared" si="45"/>
        <v>0</v>
      </c>
      <c r="H100" s="110">
        <f t="shared" si="45"/>
        <v>0</v>
      </c>
      <c r="I100" s="110">
        <f t="shared" si="45"/>
        <v>-11050</v>
      </c>
      <c r="J100" s="110">
        <f t="shared" si="30"/>
        <v>30950</v>
      </c>
    </row>
    <row r="101" spans="1:10" ht="105" x14ac:dyDescent="0.25">
      <c r="A101" s="47" t="s">
        <v>482</v>
      </c>
      <c r="B101" s="48" t="s">
        <v>684</v>
      </c>
      <c r="C101" s="111">
        <v>42000</v>
      </c>
      <c r="D101" s="111"/>
      <c r="E101" s="111"/>
      <c r="F101" s="111"/>
      <c r="G101" s="111"/>
      <c r="H101" s="111"/>
      <c r="I101" s="111">
        <v>-11050</v>
      </c>
      <c r="J101" s="111">
        <f t="shared" si="30"/>
        <v>30950</v>
      </c>
    </row>
    <row r="102" spans="1:10" ht="90" x14ac:dyDescent="0.25">
      <c r="A102" s="43" t="s">
        <v>483</v>
      </c>
      <c r="B102" s="44" t="s">
        <v>685</v>
      </c>
      <c r="C102" s="110">
        <f t="shared" ref="C102:I102" si="46">C103</f>
        <v>28014</v>
      </c>
      <c r="D102" s="110">
        <f t="shared" si="46"/>
        <v>0</v>
      </c>
      <c r="E102" s="110">
        <f t="shared" si="46"/>
        <v>0</v>
      </c>
      <c r="F102" s="110">
        <f t="shared" si="46"/>
        <v>0</v>
      </c>
      <c r="G102" s="110">
        <f t="shared" si="46"/>
        <v>0</v>
      </c>
      <c r="H102" s="110">
        <f t="shared" si="46"/>
        <v>0</v>
      </c>
      <c r="I102" s="110">
        <f t="shared" si="46"/>
        <v>-5403</v>
      </c>
      <c r="J102" s="110">
        <f t="shared" si="30"/>
        <v>22611</v>
      </c>
    </row>
    <row r="103" spans="1:10" ht="135" x14ac:dyDescent="0.25">
      <c r="A103" s="52" t="s">
        <v>484</v>
      </c>
      <c r="B103" s="48" t="s">
        <v>686</v>
      </c>
      <c r="C103" s="111">
        <v>28014</v>
      </c>
      <c r="D103" s="111"/>
      <c r="E103" s="111"/>
      <c r="F103" s="111"/>
      <c r="G103" s="111"/>
      <c r="H103" s="111"/>
      <c r="I103" s="111">
        <v>-5403</v>
      </c>
      <c r="J103" s="111">
        <f t="shared" si="30"/>
        <v>22611</v>
      </c>
    </row>
    <row r="104" spans="1:10" ht="60" x14ac:dyDescent="0.25">
      <c r="A104" s="43" t="s">
        <v>485</v>
      </c>
      <c r="B104" s="44" t="s">
        <v>687</v>
      </c>
      <c r="C104" s="110">
        <f t="shared" ref="C104:I104" si="47">C105</f>
        <v>2100</v>
      </c>
      <c r="D104" s="110">
        <f t="shared" si="47"/>
        <v>0</v>
      </c>
      <c r="E104" s="110">
        <f t="shared" si="47"/>
        <v>0</v>
      </c>
      <c r="F104" s="110">
        <f t="shared" si="47"/>
        <v>0</v>
      </c>
      <c r="G104" s="110">
        <f t="shared" si="47"/>
        <v>0</v>
      </c>
      <c r="H104" s="110">
        <f t="shared" si="47"/>
        <v>0</v>
      </c>
      <c r="I104" s="110">
        <f t="shared" si="47"/>
        <v>8500</v>
      </c>
      <c r="J104" s="110">
        <f t="shared" si="30"/>
        <v>10600</v>
      </c>
    </row>
    <row r="105" spans="1:10" ht="120" x14ac:dyDescent="0.25">
      <c r="A105" s="47" t="s">
        <v>486</v>
      </c>
      <c r="B105" s="48" t="s">
        <v>688</v>
      </c>
      <c r="C105" s="111">
        <v>2100</v>
      </c>
      <c r="D105" s="111"/>
      <c r="E105" s="111"/>
      <c r="F105" s="111"/>
      <c r="G105" s="111"/>
      <c r="H105" s="111"/>
      <c r="I105" s="111">
        <v>8500</v>
      </c>
      <c r="J105" s="111">
        <f t="shared" si="30"/>
        <v>10600</v>
      </c>
    </row>
    <row r="106" spans="1:10" ht="75" x14ac:dyDescent="0.25">
      <c r="A106" s="43" t="s">
        <v>487</v>
      </c>
      <c r="B106" s="44" t="s">
        <v>488</v>
      </c>
      <c r="C106" s="110">
        <f t="shared" ref="C106:I106" si="48">C107</f>
        <v>4000</v>
      </c>
      <c r="D106" s="110">
        <f t="shared" si="48"/>
        <v>0</v>
      </c>
      <c r="E106" s="110">
        <f t="shared" si="48"/>
        <v>0</v>
      </c>
      <c r="F106" s="110">
        <f t="shared" si="48"/>
        <v>0</v>
      </c>
      <c r="G106" s="110">
        <f t="shared" si="48"/>
        <v>0</v>
      </c>
      <c r="H106" s="110">
        <f t="shared" si="48"/>
        <v>0</v>
      </c>
      <c r="I106" s="110">
        <f t="shared" si="48"/>
        <v>90000</v>
      </c>
      <c r="J106" s="110">
        <f t="shared" si="30"/>
        <v>94000</v>
      </c>
    </row>
    <row r="107" spans="1:10" ht="105" x14ac:dyDescent="0.25">
      <c r="A107" s="47" t="s">
        <v>489</v>
      </c>
      <c r="B107" s="48" t="s">
        <v>490</v>
      </c>
      <c r="C107" s="111">
        <v>4000</v>
      </c>
      <c r="D107" s="111"/>
      <c r="E107" s="111"/>
      <c r="F107" s="111"/>
      <c r="G107" s="111"/>
      <c r="H107" s="111"/>
      <c r="I107" s="111">
        <v>90000</v>
      </c>
      <c r="J107" s="111">
        <f t="shared" si="30"/>
        <v>94000</v>
      </c>
    </row>
    <row r="108" spans="1:10" ht="105" x14ac:dyDescent="0.25">
      <c r="A108" s="43" t="s">
        <v>491</v>
      </c>
      <c r="B108" s="44" t="s">
        <v>689</v>
      </c>
      <c r="C108" s="111"/>
      <c r="D108" s="111"/>
      <c r="E108" s="111"/>
      <c r="F108" s="111"/>
      <c r="G108" s="111"/>
      <c r="H108" s="111"/>
      <c r="I108" s="111">
        <f>I109</f>
        <v>6500</v>
      </c>
      <c r="J108" s="111">
        <f t="shared" si="30"/>
        <v>6500</v>
      </c>
    </row>
    <row r="109" spans="1:10" ht="150" x14ac:dyDescent="0.25">
      <c r="A109" s="47" t="s">
        <v>492</v>
      </c>
      <c r="B109" s="114" t="s">
        <v>690</v>
      </c>
      <c r="C109" s="111"/>
      <c r="D109" s="111"/>
      <c r="E109" s="111"/>
      <c r="F109" s="111"/>
      <c r="G109" s="111"/>
      <c r="H109" s="111"/>
      <c r="I109" s="111">
        <v>6500</v>
      </c>
      <c r="J109" s="111">
        <f t="shared" si="30"/>
        <v>6500</v>
      </c>
    </row>
    <row r="110" spans="1:10" ht="105" x14ac:dyDescent="0.25">
      <c r="A110" s="43" t="s">
        <v>493</v>
      </c>
      <c r="B110" s="44" t="s">
        <v>691</v>
      </c>
      <c r="C110" s="110">
        <f t="shared" ref="C110:I110" si="49">C111</f>
        <v>3600</v>
      </c>
      <c r="D110" s="110">
        <f t="shared" si="49"/>
        <v>0</v>
      </c>
      <c r="E110" s="110">
        <f t="shared" si="49"/>
        <v>0</v>
      </c>
      <c r="F110" s="110">
        <f t="shared" si="49"/>
        <v>0</v>
      </c>
      <c r="G110" s="110">
        <f t="shared" si="49"/>
        <v>0</v>
      </c>
      <c r="H110" s="110">
        <f t="shared" si="49"/>
        <v>0</v>
      </c>
      <c r="I110" s="110">
        <f t="shared" si="49"/>
        <v>10142</v>
      </c>
      <c r="J110" s="110">
        <f t="shared" si="30"/>
        <v>13742</v>
      </c>
    </row>
    <row r="111" spans="1:10" ht="165" x14ac:dyDescent="0.25">
      <c r="A111" s="47" t="s">
        <v>494</v>
      </c>
      <c r="B111" s="48" t="s">
        <v>692</v>
      </c>
      <c r="C111" s="111">
        <v>3600</v>
      </c>
      <c r="D111" s="111"/>
      <c r="E111" s="111"/>
      <c r="F111" s="111"/>
      <c r="G111" s="111"/>
      <c r="H111" s="111"/>
      <c r="I111" s="111">
        <v>10142</v>
      </c>
      <c r="J111" s="111">
        <f t="shared" si="30"/>
        <v>13742</v>
      </c>
    </row>
    <row r="112" spans="1:10" ht="75" x14ac:dyDescent="0.25">
      <c r="A112" s="43" t="s">
        <v>495</v>
      </c>
      <c r="B112" s="44" t="s">
        <v>693</v>
      </c>
      <c r="C112" s="110">
        <f t="shared" ref="C112:I112" si="50">C113</f>
        <v>2000</v>
      </c>
      <c r="D112" s="110">
        <f t="shared" si="50"/>
        <v>0</v>
      </c>
      <c r="E112" s="110">
        <f t="shared" si="50"/>
        <v>0</v>
      </c>
      <c r="F112" s="110">
        <f t="shared" si="50"/>
        <v>0</v>
      </c>
      <c r="G112" s="110">
        <f t="shared" si="50"/>
        <v>0</v>
      </c>
      <c r="H112" s="110">
        <f t="shared" si="50"/>
        <v>0</v>
      </c>
      <c r="I112" s="110">
        <f t="shared" si="50"/>
        <v>-155</v>
      </c>
      <c r="J112" s="110">
        <f t="shared" si="30"/>
        <v>1845</v>
      </c>
    </row>
    <row r="113" spans="1:10" ht="105" x14ac:dyDescent="0.25">
      <c r="A113" s="47" t="s">
        <v>496</v>
      </c>
      <c r="B113" s="48" t="s">
        <v>694</v>
      </c>
      <c r="C113" s="111">
        <v>2000</v>
      </c>
      <c r="D113" s="111"/>
      <c r="E113" s="111"/>
      <c r="F113" s="111"/>
      <c r="G113" s="111"/>
      <c r="H113" s="111"/>
      <c r="I113" s="111">
        <v>-155</v>
      </c>
      <c r="J113" s="111">
        <f t="shared" si="30"/>
        <v>1845</v>
      </c>
    </row>
    <row r="114" spans="1:10" ht="60" x14ac:dyDescent="0.25">
      <c r="A114" s="43" t="s">
        <v>497</v>
      </c>
      <c r="B114" s="44" t="s">
        <v>695</v>
      </c>
      <c r="C114" s="110">
        <f t="shared" ref="C114:I114" si="51">C115</f>
        <v>60000</v>
      </c>
      <c r="D114" s="110">
        <f t="shared" si="51"/>
        <v>0</v>
      </c>
      <c r="E114" s="110">
        <f t="shared" si="51"/>
        <v>0</v>
      </c>
      <c r="F114" s="110">
        <f t="shared" si="51"/>
        <v>0</v>
      </c>
      <c r="G114" s="110">
        <f t="shared" si="51"/>
        <v>0</v>
      </c>
      <c r="H114" s="110">
        <f t="shared" si="51"/>
        <v>0</v>
      </c>
      <c r="I114" s="110">
        <f t="shared" si="51"/>
        <v>54000</v>
      </c>
      <c r="J114" s="110">
        <f t="shared" si="30"/>
        <v>114000</v>
      </c>
    </row>
    <row r="115" spans="1:10" ht="105" x14ac:dyDescent="0.25">
      <c r="A115" s="47" t="s">
        <v>497</v>
      </c>
      <c r="B115" s="48" t="s">
        <v>498</v>
      </c>
      <c r="C115" s="111">
        <v>60000</v>
      </c>
      <c r="D115" s="111"/>
      <c r="E115" s="111"/>
      <c r="F115" s="111"/>
      <c r="G115" s="111"/>
      <c r="H115" s="111"/>
      <c r="I115" s="111">
        <v>54000</v>
      </c>
      <c r="J115" s="111">
        <f t="shared" si="30"/>
        <v>114000</v>
      </c>
    </row>
    <row r="116" spans="1:10" ht="75" x14ac:dyDescent="0.25">
      <c r="A116" s="43" t="s">
        <v>499</v>
      </c>
      <c r="B116" s="44" t="s">
        <v>696</v>
      </c>
      <c r="C116" s="110">
        <f t="shared" ref="C116:I116" si="52">C117</f>
        <v>16200</v>
      </c>
      <c r="D116" s="110">
        <f t="shared" si="52"/>
        <v>0</v>
      </c>
      <c r="E116" s="110">
        <f t="shared" si="52"/>
        <v>0</v>
      </c>
      <c r="F116" s="110">
        <f t="shared" si="52"/>
        <v>0</v>
      </c>
      <c r="G116" s="110">
        <f t="shared" si="52"/>
        <v>0</v>
      </c>
      <c r="H116" s="110">
        <f t="shared" si="52"/>
        <v>0</v>
      </c>
      <c r="I116" s="110">
        <f t="shared" si="52"/>
        <v>127727</v>
      </c>
      <c r="J116" s="110">
        <f t="shared" si="30"/>
        <v>143927</v>
      </c>
    </row>
    <row r="117" spans="1:10" ht="120" x14ac:dyDescent="0.25">
      <c r="A117" s="47" t="s">
        <v>500</v>
      </c>
      <c r="B117" s="48" t="s">
        <v>697</v>
      </c>
      <c r="C117" s="111">
        <v>16200</v>
      </c>
      <c r="D117" s="111"/>
      <c r="E117" s="111"/>
      <c r="F117" s="111"/>
      <c r="G117" s="111"/>
      <c r="H117" s="111"/>
      <c r="I117" s="111">
        <v>127727</v>
      </c>
      <c r="J117" s="111">
        <f t="shared" si="30"/>
        <v>143927</v>
      </c>
    </row>
    <row r="118" spans="1:10" ht="45" x14ac:dyDescent="0.25">
      <c r="A118" s="47" t="s">
        <v>501</v>
      </c>
      <c r="B118" s="44" t="s">
        <v>502</v>
      </c>
      <c r="C118" s="110">
        <f t="shared" ref="C118:H118" si="53">C119+C120</f>
        <v>0</v>
      </c>
      <c r="D118" s="110">
        <f t="shared" si="53"/>
        <v>0</v>
      </c>
      <c r="E118" s="110">
        <f t="shared" si="53"/>
        <v>0</v>
      </c>
      <c r="F118" s="110">
        <f t="shared" si="53"/>
        <v>0</v>
      </c>
      <c r="G118" s="110">
        <f t="shared" si="53"/>
        <v>0</v>
      </c>
      <c r="H118" s="110">
        <f t="shared" si="53"/>
        <v>0</v>
      </c>
      <c r="I118" s="110">
        <f>I119+I120</f>
        <v>3000</v>
      </c>
      <c r="J118" s="110">
        <f t="shared" si="30"/>
        <v>3000</v>
      </c>
    </row>
    <row r="119" spans="1:10" ht="75" x14ac:dyDescent="0.25">
      <c r="A119" s="47" t="s">
        <v>503</v>
      </c>
      <c r="B119" s="48" t="s">
        <v>504</v>
      </c>
      <c r="C119" s="111">
        <v>0</v>
      </c>
      <c r="D119" s="111">
        <v>0</v>
      </c>
      <c r="E119" s="111">
        <v>0</v>
      </c>
      <c r="F119" s="111">
        <v>0</v>
      </c>
      <c r="G119" s="111">
        <v>0</v>
      </c>
      <c r="H119" s="111">
        <v>0</v>
      </c>
      <c r="I119" s="111">
        <v>3000</v>
      </c>
      <c r="J119" s="111">
        <f t="shared" si="30"/>
        <v>3000</v>
      </c>
    </row>
    <row r="120" spans="1:10" ht="60" x14ac:dyDescent="0.25">
      <c r="A120" s="47" t="s">
        <v>505</v>
      </c>
      <c r="B120" s="48" t="s">
        <v>506</v>
      </c>
      <c r="C120" s="111">
        <v>0</v>
      </c>
      <c r="D120" s="111">
        <v>0</v>
      </c>
      <c r="E120" s="111">
        <v>0</v>
      </c>
      <c r="F120" s="111">
        <v>0</v>
      </c>
      <c r="G120" s="111">
        <v>0</v>
      </c>
      <c r="H120" s="111">
        <v>0</v>
      </c>
      <c r="I120" s="111">
        <v>0</v>
      </c>
      <c r="J120" s="111">
        <f t="shared" si="30"/>
        <v>0</v>
      </c>
    </row>
    <row r="121" spans="1:10" ht="150" x14ac:dyDescent="0.25">
      <c r="A121" s="47" t="s">
        <v>507</v>
      </c>
      <c r="B121" s="115" t="s">
        <v>698</v>
      </c>
      <c r="C121" s="111"/>
      <c r="D121" s="111"/>
      <c r="E121" s="111"/>
      <c r="F121" s="111"/>
      <c r="G121" s="111"/>
      <c r="H121" s="111"/>
      <c r="I121" s="111">
        <f>I122</f>
        <v>186.74</v>
      </c>
      <c r="J121" s="111">
        <f t="shared" si="30"/>
        <v>186.74</v>
      </c>
    </row>
    <row r="122" spans="1:10" ht="90" x14ac:dyDescent="0.25">
      <c r="A122" s="47" t="s">
        <v>508</v>
      </c>
      <c r="B122" s="115" t="s">
        <v>699</v>
      </c>
      <c r="C122" s="111"/>
      <c r="D122" s="111"/>
      <c r="E122" s="111"/>
      <c r="F122" s="111"/>
      <c r="G122" s="111"/>
      <c r="H122" s="111"/>
      <c r="I122" s="111">
        <f>I123</f>
        <v>186.74</v>
      </c>
      <c r="J122" s="111">
        <f t="shared" si="30"/>
        <v>186.74</v>
      </c>
    </row>
    <row r="123" spans="1:10" ht="120" x14ac:dyDescent="0.25">
      <c r="A123" s="47" t="s">
        <v>509</v>
      </c>
      <c r="B123" s="114" t="s">
        <v>700</v>
      </c>
      <c r="C123" s="111"/>
      <c r="D123" s="111"/>
      <c r="E123" s="111"/>
      <c r="F123" s="111"/>
      <c r="G123" s="111"/>
      <c r="H123" s="111"/>
      <c r="I123" s="111">
        <v>186.74</v>
      </c>
      <c r="J123" s="111">
        <f t="shared" si="30"/>
        <v>186.74</v>
      </c>
    </row>
    <row r="124" spans="1:10" ht="30" x14ac:dyDescent="0.25">
      <c r="A124" s="43" t="s">
        <v>510</v>
      </c>
      <c r="B124" s="44" t="s">
        <v>511</v>
      </c>
      <c r="C124" s="110">
        <f t="shared" ref="C124:I124" si="54">C125</f>
        <v>49260</v>
      </c>
      <c r="D124" s="110">
        <f t="shared" si="54"/>
        <v>0</v>
      </c>
      <c r="E124" s="110">
        <f t="shared" si="54"/>
        <v>0</v>
      </c>
      <c r="F124" s="110">
        <f t="shared" si="54"/>
        <v>0</v>
      </c>
      <c r="G124" s="110">
        <f t="shared" si="54"/>
        <v>0</v>
      </c>
      <c r="H124" s="110">
        <f t="shared" si="54"/>
        <v>0</v>
      </c>
      <c r="I124" s="110">
        <f t="shared" si="54"/>
        <v>59712</v>
      </c>
      <c r="J124" s="110">
        <f t="shared" si="30"/>
        <v>108972</v>
      </c>
    </row>
    <row r="125" spans="1:10" ht="90" x14ac:dyDescent="0.25">
      <c r="A125" s="43" t="s">
        <v>512</v>
      </c>
      <c r="B125" s="44" t="s">
        <v>701</v>
      </c>
      <c r="C125" s="110">
        <f t="shared" ref="C125:H125" si="55">C126+C127</f>
        <v>49260</v>
      </c>
      <c r="D125" s="110">
        <f t="shared" si="55"/>
        <v>0</v>
      </c>
      <c r="E125" s="110">
        <f t="shared" si="55"/>
        <v>0</v>
      </c>
      <c r="F125" s="110">
        <f t="shared" si="55"/>
        <v>0</v>
      </c>
      <c r="G125" s="110">
        <f t="shared" si="55"/>
        <v>0</v>
      </c>
      <c r="H125" s="110">
        <f t="shared" si="55"/>
        <v>0</v>
      </c>
      <c r="I125" s="110">
        <f>I126+I127</f>
        <v>59712</v>
      </c>
      <c r="J125" s="110">
        <f t="shared" si="30"/>
        <v>108972</v>
      </c>
    </row>
    <row r="126" spans="1:10" ht="75" x14ac:dyDescent="0.25">
      <c r="A126" s="47" t="s">
        <v>513</v>
      </c>
      <c r="B126" s="48" t="s">
        <v>702</v>
      </c>
      <c r="C126" s="111">
        <v>17260</v>
      </c>
      <c r="D126" s="111"/>
      <c r="E126" s="111"/>
      <c r="F126" s="111"/>
      <c r="G126" s="111"/>
      <c r="H126" s="111"/>
      <c r="I126" s="111">
        <v>83912</v>
      </c>
      <c r="J126" s="111">
        <f t="shared" si="30"/>
        <v>101172</v>
      </c>
    </row>
    <row r="127" spans="1:10" ht="90" x14ac:dyDescent="0.25">
      <c r="A127" s="47" t="s">
        <v>514</v>
      </c>
      <c r="B127" s="48" t="s">
        <v>515</v>
      </c>
      <c r="C127" s="111">
        <v>32000</v>
      </c>
      <c r="D127" s="111"/>
      <c r="E127" s="111"/>
      <c r="F127" s="111"/>
      <c r="G127" s="111"/>
      <c r="H127" s="111"/>
      <c r="I127" s="111">
        <v>-24200</v>
      </c>
      <c r="J127" s="111">
        <f t="shared" si="30"/>
        <v>7800</v>
      </c>
    </row>
    <row r="128" spans="1:10" ht="45" x14ac:dyDescent="0.25">
      <c r="A128" s="47" t="s">
        <v>703</v>
      </c>
      <c r="B128" s="115" t="s">
        <v>704</v>
      </c>
      <c r="C128" s="111"/>
      <c r="D128" s="111"/>
      <c r="E128" s="111"/>
      <c r="F128" s="111"/>
      <c r="G128" s="111"/>
      <c r="H128" s="111"/>
      <c r="I128" s="111">
        <f>I129</f>
        <v>112960</v>
      </c>
      <c r="J128" s="111">
        <f t="shared" si="30"/>
        <v>112960</v>
      </c>
    </row>
    <row r="129" spans="1:10" ht="165" x14ac:dyDescent="0.25">
      <c r="A129" s="47" t="s">
        <v>705</v>
      </c>
      <c r="B129" s="114" t="s">
        <v>706</v>
      </c>
      <c r="C129" s="111"/>
      <c r="D129" s="111"/>
      <c r="E129" s="111"/>
      <c r="F129" s="111"/>
      <c r="G129" s="111"/>
      <c r="H129" s="111"/>
      <c r="I129" s="111">
        <v>112960</v>
      </c>
      <c r="J129" s="111">
        <f t="shared" si="30"/>
        <v>112960</v>
      </c>
    </row>
    <row r="130" spans="1:10" ht="14.25" x14ac:dyDescent="0.2">
      <c r="A130" s="42" t="s">
        <v>149</v>
      </c>
      <c r="B130" s="46" t="s">
        <v>150</v>
      </c>
      <c r="C130" s="112">
        <f t="shared" ref="C130:E131" si="56">C131</f>
        <v>0</v>
      </c>
      <c r="D130" s="112">
        <f t="shared" si="56"/>
        <v>0</v>
      </c>
      <c r="E130" s="112">
        <f t="shared" si="56"/>
        <v>0</v>
      </c>
      <c r="F130" s="112">
        <f>F131+F133</f>
        <v>30000</v>
      </c>
      <c r="G130" s="112">
        <f>G131+G133</f>
        <v>0</v>
      </c>
      <c r="H130" s="112">
        <f>H131+H133</f>
        <v>0</v>
      </c>
      <c r="I130" s="112">
        <f>I131+I133</f>
        <v>-8.67</v>
      </c>
      <c r="J130" s="112">
        <f t="shared" si="30"/>
        <v>29991.33</v>
      </c>
    </row>
    <row r="131" spans="1:10" ht="15" x14ac:dyDescent="0.25">
      <c r="A131" s="43" t="s">
        <v>151</v>
      </c>
      <c r="B131" s="44" t="s">
        <v>152</v>
      </c>
      <c r="C131" s="110">
        <f t="shared" si="56"/>
        <v>0</v>
      </c>
      <c r="D131" s="110">
        <f t="shared" si="56"/>
        <v>0</v>
      </c>
      <c r="E131" s="110">
        <f t="shared" si="56"/>
        <v>0</v>
      </c>
      <c r="F131" s="110">
        <f>F132</f>
        <v>0</v>
      </c>
      <c r="G131" s="110">
        <f>G132</f>
        <v>0</v>
      </c>
      <c r="H131" s="110">
        <f>H132</f>
        <v>0</v>
      </c>
      <c r="I131" s="110">
        <f>I132</f>
        <v>0</v>
      </c>
      <c r="J131" s="110">
        <f t="shared" si="30"/>
        <v>0</v>
      </c>
    </row>
    <row r="132" spans="1:10" ht="30" x14ac:dyDescent="0.25">
      <c r="A132" s="47" t="s">
        <v>153</v>
      </c>
      <c r="B132" s="48" t="s">
        <v>154</v>
      </c>
      <c r="C132" s="111">
        <v>0</v>
      </c>
      <c r="D132" s="111">
        <v>0</v>
      </c>
      <c r="E132" s="111">
        <v>0</v>
      </c>
      <c r="F132" s="111">
        <v>0</v>
      </c>
      <c r="G132" s="111">
        <v>0</v>
      </c>
      <c r="H132" s="111">
        <v>0</v>
      </c>
      <c r="I132" s="111">
        <v>0</v>
      </c>
      <c r="J132" s="111">
        <f t="shared" si="30"/>
        <v>0</v>
      </c>
    </row>
    <row r="133" spans="1:10" ht="15" x14ac:dyDescent="0.25">
      <c r="A133" s="43" t="s">
        <v>707</v>
      </c>
      <c r="B133" s="48" t="s">
        <v>708</v>
      </c>
      <c r="C133" s="111"/>
      <c r="D133" s="111"/>
      <c r="E133" s="111"/>
      <c r="F133" s="111">
        <f>F134</f>
        <v>30000</v>
      </c>
      <c r="G133" s="111">
        <f>G134</f>
        <v>0</v>
      </c>
      <c r="H133" s="111">
        <f>H134</f>
        <v>0</v>
      </c>
      <c r="I133" s="111">
        <f>I134</f>
        <v>-8.67</v>
      </c>
      <c r="J133" s="111">
        <f t="shared" si="30"/>
        <v>29991.33</v>
      </c>
    </row>
    <row r="134" spans="1:10" ht="30" x14ac:dyDescent="0.25">
      <c r="A134" s="43" t="s">
        <v>709</v>
      </c>
      <c r="B134" s="48" t="s">
        <v>710</v>
      </c>
      <c r="C134" s="111"/>
      <c r="D134" s="111"/>
      <c r="E134" s="111"/>
      <c r="F134" s="111">
        <v>30000</v>
      </c>
      <c r="G134" s="111"/>
      <c r="H134" s="111"/>
      <c r="I134" s="111">
        <v>-8.67</v>
      </c>
      <c r="J134" s="111">
        <f t="shared" si="30"/>
        <v>29991.33</v>
      </c>
    </row>
    <row r="135" spans="1:10" ht="28.5" x14ac:dyDescent="0.2">
      <c r="A135" s="53" t="s">
        <v>5</v>
      </c>
      <c r="B135" s="50" t="s">
        <v>4</v>
      </c>
      <c r="C135" s="54">
        <f>C136+C215</f>
        <v>207900454.93000001</v>
      </c>
      <c r="D135" s="54">
        <f>D136+D215</f>
        <v>-298769.5</v>
      </c>
      <c r="E135" s="54">
        <f>E136+E215</f>
        <v>41170460.799999997</v>
      </c>
      <c r="F135" s="54">
        <f>F136+F215+F212</f>
        <v>13110555.41</v>
      </c>
      <c r="G135" s="54">
        <f>G136+G215+G212</f>
        <v>12348307.220000001</v>
      </c>
      <c r="H135" s="54">
        <f>H136+H215+H212</f>
        <v>16465259.01</v>
      </c>
      <c r="I135" s="54">
        <f>I136+I215+I212</f>
        <v>533099.89999999991</v>
      </c>
      <c r="J135" s="54">
        <f t="shared" si="30"/>
        <v>291229367.76999998</v>
      </c>
    </row>
    <row r="136" spans="1:10" ht="28.5" x14ac:dyDescent="0.2">
      <c r="A136" s="53" t="s">
        <v>3</v>
      </c>
      <c r="B136" s="50" t="s">
        <v>155</v>
      </c>
      <c r="C136" s="54">
        <f t="shared" ref="C136:H136" si="57">C137+C144+C184+C205</f>
        <v>207900454.93000001</v>
      </c>
      <c r="D136" s="54">
        <f t="shared" si="57"/>
        <v>0</v>
      </c>
      <c r="E136" s="54">
        <f t="shared" si="57"/>
        <v>41170460.799999997</v>
      </c>
      <c r="F136" s="54">
        <f t="shared" si="57"/>
        <v>12987385.359999999</v>
      </c>
      <c r="G136" s="54">
        <f t="shared" si="57"/>
        <v>12348307.220000001</v>
      </c>
      <c r="H136" s="54">
        <f t="shared" si="57"/>
        <v>16449734.199999999</v>
      </c>
      <c r="I136" s="54">
        <f>I137+I144+I184+I205</f>
        <v>533099.89999999991</v>
      </c>
      <c r="J136" s="54">
        <f t="shared" si="30"/>
        <v>291389442.41000003</v>
      </c>
    </row>
    <row r="137" spans="1:10" ht="28.5" x14ac:dyDescent="0.2">
      <c r="A137" s="53" t="s">
        <v>282</v>
      </c>
      <c r="B137" s="50" t="s">
        <v>257</v>
      </c>
      <c r="C137" s="54">
        <f t="shared" ref="C137:H137" si="58">C138+C140</f>
        <v>33968900</v>
      </c>
      <c r="D137" s="54">
        <f t="shared" si="58"/>
        <v>0</v>
      </c>
      <c r="E137" s="54">
        <f t="shared" si="58"/>
        <v>0</v>
      </c>
      <c r="F137" s="54">
        <f t="shared" si="58"/>
        <v>966148</v>
      </c>
      <c r="G137" s="54">
        <f t="shared" si="58"/>
        <v>10474100</v>
      </c>
      <c r="H137" s="54">
        <f t="shared" si="58"/>
        <v>2474033</v>
      </c>
      <c r="I137" s="54">
        <f>I138+I140</f>
        <v>1700000</v>
      </c>
      <c r="J137" s="54">
        <f t="shared" si="30"/>
        <v>49583181</v>
      </c>
    </row>
    <row r="138" spans="1:10" ht="28.5" x14ac:dyDescent="0.2">
      <c r="A138" s="53" t="s">
        <v>283</v>
      </c>
      <c r="B138" s="50" t="s">
        <v>258</v>
      </c>
      <c r="C138" s="54">
        <f t="shared" ref="C138:I138" si="59">C139</f>
        <v>33475000</v>
      </c>
      <c r="D138" s="54">
        <f t="shared" si="59"/>
        <v>0</v>
      </c>
      <c r="E138" s="54">
        <f t="shared" si="59"/>
        <v>0</v>
      </c>
      <c r="F138" s="54">
        <f t="shared" si="59"/>
        <v>0</v>
      </c>
      <c r="G138" s="54">
        <f t="shared" si="59"/>
        <v>0</v>
      </c>
      <c r="H138" s="54">
        <f t="shared" si="59"/>
        <v>0</v>
      </c>
      <c r="I138" s="54">
        <f t="shared" si="59"/>
        <v>0</v>
      </c>
      <c r="J138" s="54">
        <f t="shared" si="30"/>
        <v>33475000</v>
      </c>
    </row>
    <row r="139" spans="1:10" ht="45" x14ac:dyDescent="0.25">
      <c r="A139" s="55" t="s">
        <v>284</v>
      </c>
      <c r="B139" s="56" t="s">
        <v>516</v>
      </c>
      <c r="C139" s="57">
        <v>33475000</v>
      </c>
      <c r="D139" s="57"/>
      <c r="E139" s="57"/>
      <c r="F139" s="57"/>
      <c r="G139" s="57"/>
      <c r="H139" s="57"/>
      <c r="I139" s="57"/>
      <c r="J139" s="57">
        <f t="shared" si="30"/>
        <v>33475000</v>
      </c>
    </row>
    <row r="140" spans="1:10" ht="28.5" x14ac:dyDescent="0.2">
      <c r="A140" s="53" t="s">
        <v>285</v>
      </c>
      <c r="B140" s="50" t="s">
        <v>259</v>
      </c>
      <c r="C140" s="54">
        <f t="shared" ref="C140:I140" si="60">C141</f>
        <v>493900</v>
      </c>
      <c r="D140" s="54">
        <f t="shared" si="60"/>
        <v>0</v>
      </c>
      <c r="E140" s="54">
        <f t="shared" si="60"/>
        <v>0</v>
      </c>
      <c r="F140" s="54">
        <f t="shared" si="60"/>
        <v>966148</v>
      </c>
      <c r="G140" s="54">
        <f t="shared" si="60"/>
        <v>10474100</v>
      </c>
      <c r="H140" s="54">
        <f t="shared" si="60"/>
        <v>2474033</v>
      </c>
      <c r="I140" s="54">
        <f t="shared" si="60"/>
        <v>1700000</v>
      </c>
      <c r="J140" s="54">
        <f t="shared" si="30"/>
        <v>16108181</v>
      </c>
    </row>
    <row r="141" spans="1:10" ht="30" x14ac:dyDescent="0.25">
      <c r="A141" s="30" t="s">
        <v>286</v>
      </c>
      <c r="B141" s="31" t="s">
        <v>156</v>
      </c>
      <c r="C141" s="57">
        <v>493900</v>
      </c>
      <c r="D141" s="57"/>
      <c r="E141" s="57"/>
      <c r="F141" s="57">
        <v>966148</v>
      </c>
      <c r="G141" s="57">
        <v>10474100</v>
      </c>
      <c r="H141" s="57">
        <v>2474033</v>
      </c>
      <c r="I141" s="57">
        <v>1700000</v>
      </c>
      <c r="J141" s="57">
        <f t="shared" si="30"/>
        <v>16108181</v>
      </c>
    </row>
    <row r="142" spans="1:10" ht="114" hidden="1" x14ac:dyDescent="0.2">
      <c r="A142" s="53" t="s">
        <v>517</v>
      </c>
      <c r="B142" s="50" t="s">
        <v>518</v>
      </c>
      <c r="C142" s="54">
        <f t="shared" ref="C142:I142" si="61">C143</f>
        <v>0</v>
      </c>
      <c r="D142" s="54">
        <f t="shared" si="61"/>
        <v>0</v>
      </c>
      <c r="E142" s="54">
        <f t="shared" si="61"/>
        <v>0</v>
      </c>
      <c r="F142" s="54">
        <f t="shared" si="61"/>
        <v>0</v>
      </c>
      <c r="G142" s="54">
        <f t="shared" si="61"/>
        <v>0</v>
      </c>
      <c r="H142" s="54">
        <f t="shared" si="61"/>
        <v>0</v>
      </c>
      <c r="I142" s="54">
        <f t="shared" si="61"/>
        <v>0</v>
      </c>
      <c r="J142" s="54">
        <f t="shared" si="30"/>
        <v>0</v>
      </c>
    </row>
    <row r="143" spans="1:10" ht="105" hidden="1" x14ac:dyDescent="0.25">
      <c r="A143" s="30" t="s">
        <v>519</v>
      </c>
      <c r="B143" s="31" t="s">
        <v>520</v>
      </c>
      <c r="C143" s="57">
        <v>0</v>
      </c>
      <c r="D143" s="57">
        <v>0</v>
      </c>
      <c r="E143" s="57">
        <v>0</v>
      </c>
      <c r="F143" s="57">
        <v>0</v>
      </c>
      <c r="G143" s="57">
        <v>0</v>
      </c>
      <c r="H143" s="57">
        <v>0</v>
      </c>
      <c r="I143" s="57">
        <v>0</v>
      </c>
      <c r="J143" s="57">
        <f t="shared" si="30"/>
        <v>0</v>
      </c>
    </row>
    <row r="144" spans="1:10" ht="28.5" x14ac:dyDescent="0.2">
      <c r="A144" s="53" t="s">
        <v>287</v>
      </c>
      <c r="B144" s="50" t="s">
        <v>2</v>
      </c>
      <c r="C144" s="54">
        <f t="shared" ref="C144:H144" si="62">C145+C147+C149+C151+C155+C159+C161+C163+C165+C157+C153</f>
        <v>35384902.840000004</v>
      </c>
      <c r="D144" s="54">
        <f t="shared" si="62"/>
        <v>0</v>
      </c>
      <c r="E144" s="54">
        <f t="shared" si="62"/>
        <v>41170328</v>
      </c>
      <c r="F144" s="54">
        <f t="shared" si="62"/>
        <v>12021237.359999999</v>
      </c>
      <c r="G144" s="54">
        <f t="shared" si="62"/>
        <v>582182.07000000007</v>
      </c>
      <c r="H144" s="54">
        <f t="shared" si="62"/>
        <v>117883.20000000001</v>
      </c>
      <c r="I144" s="54">
        <f>I145+I147+I149+I151+I155+I159+I161+I163+I165+I157+I153</f>
        <v>-1166900.1000000001</v>
      </c>
      <c r="J144" s="54">
        <f t="shared" ref="J144:J207" si="63">SUM(C144:I144)</f>
        <v>88109633.370000005</v>
      </c>
    </row>
    <row r="145" spans="1:10" ht="75" x14ac:dyDescent="0.25">
      <c r="A145" s="30" t="s">
        <v>288</v>
      </c>
      <c r="B145" s="31" t="s">
        <v>521</v>
      </c>
      <c r="C145" s="57">
        <f t="shared" ref="C145:I145" si="64">C146</f>
        <v>0</v>
      </c>
      <c r="D145" s="57">
        <f t="shared" si="64"/>
        <v>0</v>
      </c>
      <c r="E145" s="57">
        <f t="shared" si="64"/>
        <v>0</v>
      </c>
      <c r="F145" s="57">
        <f t="shared" si="64"/>
        <v>0</v>
      </c>
      <c r="G145" s="57">
        <f t="shared" si="64"/>
        <v>0</v>
      </c>
      <c r="H145" s="57">
        <f t="shared" si="64"/>
        <v>0</v>
      </c>
      <c r="I145" s="57">
        <f t="shared" si="64"/>
        <v>0</v>
      </c>
      <c r="J145" s="57">
        <f t="shared" si="63"/>
        <v>0</v>
      </c>
    </row>
    <row r="146" spans="1:10" ht="60" x14ac:dyDescent="0.25">
      <c r="A146" s="32" t="s">
        <v>289</v>
      </c>
      <c r="B146" s="33" t="s">
        <v>522</v>
      </c>
      <c r="C146" s="58">
        <v>0</v>
      </c>
      <c r="D146" s="58">
        <v>0</v>
      </c>
      <c r="E146" s="58">
        <v>0</v>
      </c>
      <c r="F146" s="58">
        <v>0</v>
      </c>
      <c r="G146" s="58">
        <v>0</v>
      </c>
      <c r="H146" s="58">
        <v>0</v>
      </c>
      <c r="I146" s="58">
        <v>0</v>
      </c>
      <c r="J146" s="58">
        <f t="shared" si="63"/>
        <v>0</v>
      </c>
    </row>
    <row r="147" spans="1:10" ht="105" x14ac:dyDescent="0.25">
      <c r="A147" s="30" t="s">
        <v>290</v>
      </c>
      <c r="B147" s="31" t="s">
        <v>523</v>
      </c>
      <c r="C147" s="57">
        <f t="shared" ref="C147:I147" si="65">C148</f>
        <v>8814435</v>
      </c>
      <c r="D147" s="57">
        <f t="shared" si="65"/>
        <v>0</v>
      </c>
      <c r="E147" s="57">
        <f t="shared" si="65"/>
        <v>0</v>
      </c>
      <c r="F147" s="57">
        <f t="shared" si="65"/>
        <v>8955297.3599999994</v>
      </c>
      <c r="G147" s="57">
        <f t="shared" si="65"/>
        <v>0</v>
      </c>
      <c r="H147" s="57">
        <f t="shared" si="65"/>
        <v>0</v>
      </c>
      <c r="I147" s="57">
        <f t="shared" si="65"/>
        <v>-8098.84</v>
      </c>
      <c r="J147" s="57">
        <f t="shared" si="63"/>
        <v>17761633.52</v>
      </c>
    </row>
    <row r="148" spans="1:10" ht="120" x14ac:dyDescent="0.25">
      <c r="A148" s="32" t="s">
        <v>291</v>
      </c>
      <c r="B148" s="33" t="s">
        <v>524</v>
      </c>
      <c r="C148" s="58">
        <v>8814435</v>
      </c>
      <c r="D148" s="58"/>
      <c r="E148" s="58"/>
      <c r="F148" s="58">
        <v>8955297.3599999994</v>
      </c>
      <c r="G148" s="58"/>
      <c r="H148" s="58"/>
      <c r="I148" s="58">
        <v>-8098.84</v>
      </c>
      <c r="J148" s="58">
        <f t="shared" si="63"/>
        <v>17761633.52</v>
      </c>
    </row>
    <row r="149" spans="1:10" ht="60" x14ac:dyDescent="0.25">
      <c r="A149" s="30" t="s">
        <v>525</v>
      </c>
      <c r="B149" s="31" t="s">
        <v>526</v>
      </c>
      <c r="C149" s="116">
        <f t="shared" ref="C149:I149" si="66">C150</f>
        <v>0</v>
      </c>
      <c r="D149" s="116">
        <f t="shared" si="66"/>
        <v>0</v>
      </c>
      <c r="E149" s="116">
        <f t="shared" si="66"/>
        <v>0</v>
      </c>
      <c r="F149" s="116">
        <f t="shared" si="66"/>
        <v>0</v>
      </c>
      <c r="G149" s="116">
        <f t="shared" si="66"/>
        <v>0</v>
      </c>
      <c r="H149" s="116">
        <f t="shared" si="66"/>
        <v>0</v>
      </c>
      <c r="I149" s="116">
        <f t="shared" si="66"/>
        <v>0</v>
      </c>
      <c r="J149" s="116">
        <f t="shared" si="63"/>
        <v>0</v>
      </c>
    </row>
    <row r="150" spans="1:10" ht="60" x14ac:dyDescent="0.25">
      <c r="A150" s="32" t="s">
        <v>527</v>
      </c>
      <c r="B150" s="33" t="s">
        <v>528</v>
      </c>
      <c r="C150" s="117">
        <v>0</v>
      </c>
      <c r="D150" s="117">
        <v>0</v>
      </c>
      <c r="E150" s="117">
        <v>0</v>
      </c>
      <c r="F150" s="117">
        <v>0</v>
      </c>
      <c r="G150" s="117">
        <v>0</v>
      </c>
      <c r="H150" s="117">
        <v>0</v>
      </c>
      <c r="I150" s="117">
        <v>0</v>
      </c>
      <c r="J150" s="117">
        <f t="shared" si="63"/>
        <v>0</v>
      </c>
    </row>
    <row r="151" spans="1:10" ht="60" x14ac:dyDescent="0.25">
      <c r="A151" s="30" t="s">
        <v>292</v>
      </c>
      <c r="B151" s="31" t="s">
        <v>529</v>
      </c>
      <c r="C151" s="57">
        <f t="shared" ref="C151:I151" si="67">C152</f>
        <v>7848633.7999999998</v>
      </c>
      <c r="D151" s="57">
        <f t="shared" si="67"/>
        <v>0</v>
      </c>
      <c r="E151" s="57">
        <f t="shared" si="67"/>
        <v>0</v>
      </c>
      <c r="F151" s="57">
        <f t="shared" si="67"/>
        <v>0</v>
      </c>
      <c r="G151" s="57">
        <f t="shared" si="67"/>
        <v>0</v>
      </c>
      <c r="H151" s="57">
        <f t="shared" si="67"/>
        <v>0</v>
      </c>
      <c r="I151" s="57">
        <f t="shared" si="67"/>
        <v>-107758.26</v>
      </c>
      <c r="J151" s="57">
        <f t="shared" si="63"/>
        <v>7740875.54</v>
      </c>
    </row>
    <row r="152" spans="1:10" ht="60" x14ac:dyDescent="0.25">
      <c r="A152" s="32" t="s">
        <v>293</v>
      </c>
      <c r="B152" s="33" t="s">
        <v>530</v>
      </c>
      <c r="C152" s="58">
        <v>7848633.7999999998</v>
      </c>
      <c r="D152" s="58"/>
      <c r="E152" s="58"/>
      <c r="F152" s="58"/>
      <c r="G152" s="58"/>
      <c r="H152" s="58"/>
      <c r="I152" s="58">
        <v>-107758.26</v>
      </c>
      <c r="J152" s="58">
        <f t="shared" si="63"/>
        <v>7740875.54</v>
      </c>
    </row>
    <row r="153" spans="1:10" ht="60" x14ac:dyDescent="0.25">
      <c r="A153" s="30" t="s">
        <v>531</v>
      </c>
      <c r="B153" s="31" t="s">
        <v>532</v>
      </c>
      <c r="C153" s="58">
        <f t="shared" ref="C153:I153" si="68">C154</f>
        <v>6746603</v>
      </c>
      <c r="D153" s="58">
        <f t="shared" si="68"/>
        <v>0</v>
      </c>
      <c r="E153" s="58">
        <f t="shared" si="68"/>
        <v>0</v>
      </c>
      <c r="F153" s="58">
        <f t="shared" si="68"/>
        <v>0</v>
      </c>
      <c r="G153" s="58">
        <f t="shared" si="68"/>
        <v>0</v>
      </c>
      <c r="H153" s="58">
        <f t="shared" si="68"/>
        <v>0</v>
      </c>
      <c r="I153" s="58">
        <f t="shared" si="68"/>
        <v>-1051043</v>
      </c>
      <c r="J153" s="58">
        <f t="shared" si="63"/>
        <v>5695560</v>
      </c>
    </row>
    <row r="154" spans="1:10" ht="75" x14ac:dyDescent="0.25">
      <c r="A154" s="32" t="s">
        <v>533</v>
      </c>
      <c r="B154" s="33" t="s">
        <v>534</v>
      </c>
      <c r="C154" s="58">
        <v>6746603</v>
      </c>
      <c r="D154" s="58"/>
      <c r="E154" s="58"/>
      <c r="F154" s="58"/>
      <c r="G154" s="58"/>
      <c r="H154" s="58"/>
      <c r="I154" s="58">
        <v>-1051043</v>
      </c>
      <c r="J154" s="58">
        <f t="shared" si="63"/>
        <v>5695560</v>
      </c>
    </row>
    <row r="155" spans="1:10" ht="75" x14ac:dyDescent="0.25">
      <c r="A155" s="30" t="s">
        <v>294</v>
      </c>
      <c r="B155" s="31" t="s">
        <v>535</v>
      </c>
      <c r="C155" s="57">
        <f t="shared" ref="C155:I155" si="69">C156</f>
        <v>800000</v>
      </c>
      <c r="D155" s="57">
        <f t="shared" si="69"/>
        <v>0</v>
      </c>
      <c r="E155" s="57">
        <f t="shared" si="69"/>
        <v>0</v>
      </c>
      <c r="F155" s="57">
        <f t="shared" si="69"/>
        <v>0</v>
      </c>
      <c r="G155" s="57">
        <f t="shared" si="69"/>
        <v>0</v>
      </c>
      <c r="H155" s="57">
        <f t="shared" si="69"/>
        <v>0</v>
      </c>
      <c r="I155" s="57">
        <f t="shared" si="69"/>
        <v>0</v>
      </c>
      <c r="J155" s="57">
        <f t="shared" si="63"/>
        <v>800000</v>
      </c>
    </row>
    <row r="156" spans="1:10" ht="75" x14ac:dyDescent="0.25">
      <c r="A156" s="32" t="s">
        <v>295</v>
      </c>
      <c r="B156" s="33" t="s">
        <v>536</v>
      </c>
      <c r="C156" s="58">
        <v>800000</v>
      </c>
      <c r="D156" s="58"/>
      <c r="E156" s="58"/>
      <c r="F156" s="58"/>
      <c r="G156" s="58"/>
      <c r="H156" s="58"/>
      <c r="I156" s="58"/>
      <c r="J156" s="58">
        <f t="shared" si="63"/>
        <v>800000</v>
      </c>
    </row>
    <row r="157" spans="1:10" ht="60" hidden="1" x14ac:dyDescent="0.25">
      <c r="A157" s="30" t="s">
        <v>537</v>
      </c>
      <c r="B157" s="31" t="s">
        <v>538</v>
      </c>
      <c r="C157" s="116">
        <f t="shared" ref="C157:I157" si="70">C158</f>
        <v>0</v>
      </c>
      <c r="D157" s="116">
        <f t="shared" si="70"/>
        <v>0</v>
      </c>
      <c r="E157" s="116">
        <f t="shared" si="70"/>
        <v>0</v>
      </c>
      <c r="F157" s="116">
        <f t="shared" si="70"/>
        <v>0</v>
      </c>
      <c r="G157" s="116">
        <f t="shared" si="70"/>
        <v>0</v>
      </c>
      <c r="H157" s="116">
        <f t="shared" si="70"/>
        <v>0</v>
      </c>
      <c r="I157" s="116">
        <f t="shared" si="70"/>
        <v>0</v>
      </c>
      <c r="J157" s="116">
        <f t="shared" si="63"/>
        <v>0</v>
      </c>
    </row>
    <row r="158" spans="1:10" ht="75" hidden="1" x14ac:dyDescent="0.25">
      <c r="A158" s="32" t="s">
        <v>539</v>
      </c>
      <c r="B158" s="33" t="s">
        <v>540</v>
      </c>
      <c r="C158" s="117">
        <v>0</v>
      </c>
      <c r="D158" s="117">
        <v>0</v>
      </c>
      <c r="E158" s="117">
        <v>0</v>
      </c>
      <c r="F158" s="117">
        <v>0</v>
      </c>
      <c r="G158" s="117">
        <v>0</v>
      </c>
      <c r="H158" s="117">
        <v>0</v>
      </c>
      <c r="I158" s="117">
        <v>0</v>
      </c>
      <c r="J158" s="117">
        <f t="shared" si="63"/>
        <v>0</v>
      </c>
    </row>
    <row r="159" spans="1:10" ht="45" x14ac:dyDescent="0.25">
      <c r="A159" s="30" t="s">
        <v>296</v>
      </c>
      <c r="B159" s="31" t="s">
        <v>541</v>
      </c>
      <c r="C159" s="57">
        <f t="shared" ref="C159:I159" si="71">C160</f>
        <v>1382130</v>
      </c>
      <c r="D159" s="57">
        <f t="shared" si="71"/>
        <v>0</v>
      </c>
      <c r="E159" s="57">
        <f t="shared" si="71"/>
        <v>0</v>
      </c>
      <c r="F159" s="57">
        <f t="shared" si="71"/>
        <v>0</v>
      </c>
      <c r="G159" s="57">
        <f t="shared" si="71"/>
        <v>0</v>
      </c>
      <c r="H159" s="57">
        <f t="shared" si="71"/>
        <v>0</v>
      </c>
      <c r="I159" s="57">
        <f t="shared" si="71"/>
        <v>0</v>
      </c>
      <c r="J159" s="57">
        <f t="shared" si="63"/>
        <v>1382130</v>
      </c>
    </row>
    <row r="160" spans="1:10" ht="60" x14ac:dyDescent="0.25">
      <c r="A160" s="32" t="s">
        <v>297</v>
      </c>
      <c r="B160" s="33" t="s">
        <v>542</v>
      </c>
      <c r="C160" s="58">
        <v>1382130</v>
      </c>
      <c r="D160" s="58"/>
      <c r="E160" s="58"/>
      <c r="F160" s="58"/>
      <c r="G160" s="58"/>
      <c r="H160" s="58"/>
      <c r="I160" s="58"/>
      <c r="J160" s="58">
        <f t="shared" si="63"/>
        <v>1382130</v>
      </c>
    </row>
    <row r="161" spans="1:10" ht="30" x14ac:dyDescent="0.25">
      <c r="A161" s="30" t="s">
        <v>298</v>
      </c>
      <c r="B161" s="31" t="s">
        <v>543</v>
      </c>
      <c r="C161" s="57">
        <f t="shared" ref="C161:I161" si="72">C162</f>
        <v>0</v>
      </c>
      <c r="D161" s="57">
        <f t="shared" si="72"/>
        <v>0</v>
      </c>
      <c r="E161" s="57">
        <f t="shared" si="72"/>
        <v>0</v>
      </c>
      <c r="F161" s="57">
        <f t="shared" si="72"/>
        <v>0</v>
      </c>
      <c r="G161" s="57">
        <f t="shared" si="72"/>
        <v>0</v>
      </c>
      <c r="H161" s="57">
        <f t="shared" si="72"/>
        <v>72034</v>
      </c>
      <c r="I161" s="57">
        <f t="shared" si="72"/>
        <v>0</v>
      </c>
      <c r="J161" s="57">
        <f t="shared" si="63"/>
        <v>72034</v>
      </c>
    </row>
    <row r="162" spans="1:10" ht="60" x14ac:dyDescent="0.25">
      <c r="A162" s="32" t="s">
        <v>299</v>
      </c>
      <c r="B162" s="33" t="s">
        <v>544</v>
      </c>
      <c r="C162" s="58">
        <v>0</v>
      </c>
      <c r="D162" s="58">
        <v>0</v>
      </c>
      <c r="E162" s="58">
        <v>0</v>
      </c>
      <c r="F162" s="58">
        <v>0</v>
      </c>
      <c r="G162" s="58">
        <v>0</v>
      </c>
      <c r="H162" s="58">
        <v>72034</v>
      </c>
      <c r="I162" s="58"/>
      <c r="J162" s="58">
        <f t="shared" si="63"/>
        <v>72034</v>
      </c>
    </row>
    <row r="163" spans="1:10" ht="60" x14ac:dyDescent="0.25">
      <c r="A163" s="30" t="s">
        <v>300</v>
      </c>
      <c r="B163" s="31" t="s">
        <v>545</v>
      </c>
      <c r="C163" s="57">
        <f t="shared" ref="C163:I163" si="73">C164</f>
        <v>5420394.4299999997</v>
      </c>
      <c r="D163" s="57">
        <f t="shared" si="73"/>
        <v>0</v>
      </c>
      <c r="E163" s="57">
        <f t="shared" si="73"/>
        <v>0</v>
      </c>
      <c r="F163" s="57">
        <f t="shared" si="73"/>
        <v>0</v>
      </c>
      <c r="G163" s="57">
        <f t="shared" si="73"/>
        <v>0</v>
      </c>
      <c r="H163" s="57">
        <f t="shared" si="73"/>
        <v>144285.16</v>
      </c>
      <c r="I163" s="57">
        <f t="shared" si="73"/>
        <v>0</v>
      </c>
      <c r="J163" s="57">
        <f t="shared" si="63"/>
        <v>5564679.5899999999</v>
      </c>
    </row>
    <row r="164" spans="1:10" ht="75" x14ac:dyDescent="0.25">
      <c r="A164" s="32" t="s">
        <v>301</v>
      </c>
      <c r="B164" s="33" t="s">
        <v>546</v>
      </c>
      <c r="C164" s="58">
        <v>5420394.4299999997</v>
      </c>
      <c r="D164" s="58"/>
      <c r="E164" s="58"/>
      <c r="F164" s="58"/>
      <c r="G164" s="58"/>
      <c r="H164" s="58">
        <v>144285.16</v>
      </c>
      <c r="I164" s="58"/>
      <c r="J164" s="58">
        <f t="shared" si="63"/>
        <v>5564679.5899999999</v>
      </c>
    </row>
    <row r="165" spans="1:10" ht="15" x14ac:dyDescent="0.25">
      <c r="A165" s="30" t="s">
        <v>302</v>
      </c>
      <c r="B165" s="31" t="s">
        <v>157</v>
      </c>
      <c r="C165" s="58">
        <f t="shared" ref="C165:I165" si="74">C166</f>
        <v>4372706.6100000003</v>
      </c>
      <c r="D165" s="58">
        <f t="shared" si="74"/>
        <v>0</v>
      </c>
      <c r="E165" s="58">
        <f t="shared" si="74"/>
        <v>41170328</v>
      </c>
      <c r="F165" s="58">
        <f t="shared" si="74"/>
        <v>3065940</v>
      </c>
      <c r="G165" s="58">
        <f t="shared" si="74"/>
        <v>582182.07000000007</v>
      </c>
      <c r="H165" s="58">
        <f t="shared" si="74"/>
        <v>-98435.959999999992</v>
      </c>
      <c r="I165" s="58">
        <f t="shared" si="74"/>
        <v>0</v>
      </c>
      <c r="J165" s="58">
        <f t="shared" si="63"/>
        <v>49092720.719999999</v>
      </c>
    </row>
    <row r="166" spans="1:10" ht="15" x14ac:dyDescent="0.25">
      <c r="A166" s="30" t="s">
        <v>303</v>
      </c>
      <c r="B166" s="31" t="s">
        <v>158</v>
      </c>
      <c r="C166" s="58">
        <f>C167+C168+C169+C170+C171+C173+C174+C175</f>
        <v>4372706.6100000003</v>
      </c>
      <c r="D166" s="58">
        <f>D167+D168+D169+D170+D171+D173+D174+D175</f>
        <v>0</v>
      </c>
      <c r="E166" s="58">
        <f>E167+E168+E169+E170+E171+E173+E174+E175+E177+E178</f>
        <v>41170328</v>
      </c>
      <c r="F166" s="58">
        <f>F167+F168+F169+F170+F171+F173+F174+F175+F177+F178+F181</f>
        <v>3065940</v>
      </c>
      <c r="G166" s="58">
        <f>G167+G168+G169+G170+G171+G173+G174+G175+G177+G178+G181+G182+G183</f>
        <v>582182.07000000007</v>
      </c>
      <c r="H166" s="58">
        <f>H167+H168+H169+H170+H171+H173+H174+H175+H177+H178+H181+H182+H183</f>
        <v>-98435.959999999992</v>
      </c>
      <c r="I166" s="58">
        <f>I167+I168+I169+I170+I171+I173+I174+I175+I177+I178+I181+I182+I183</f>
        <v>0</v>
      </c>
      <c r="J166" s="58">
        <f t="shared" si="63"/>
        <v>49092720.719999999</v>
      </c>
    </row>
    <row r="167" spans="1:10" ht="90" x14ac:dyDescent="0.25">
      <c r="A167" s="32" t="s">
        <v>303</v>
      </c>
      <c r="B167" s="33" t="s">
        <v>547</v>
      </c>
      <c r="C167" s="58">
        <v>300000</v>
      </c>
      <c r="D167" s="58"/>
      <c r="E167" s="58"/>
      <c r="F167" s="58"/>
      <c r="G167" s="58"/>
      <c r="H167" s="58">
        <v>-343.77</v>
      </c>
      <c r="I167" s="58"/>
      <c r="J167" s="58">
        <f t="shared" si="63"/>
        <v>299656.23</v>
      </c>
    </row>
    <row r="168" spans="1:10" ht="90" hidden="1" x14ac:dyDescent="0.25">
      <c r="A168" s="32" t="s">
        <v>303</v>
      </c>
      <c r="B168" s="33" t="s">
        <v>548</v>
      </c>
      <c r="C168" s="117">
        <v>0</v>
      </c>
      <c r="D168" s="117"/>
      <c r="E168" s="117"/>
      <c r="F168" s="117"/>
      <c r="G168" s="117"/>
      <c r="H168" s="117"/>
      <c r="I168" s="117"/>
      <c r="J168" s="117">
        <f t="shared" si="63"/>
        <v>0</v>
      </c>
    </row>
    <row r="169" spans="1:10" ht="75" x14ac:dyDescent="0.25">
      <c r="A169" s="32" t="s">
        <v>303</v>
      </c>
      <c r="B169" s="33" t="s">
        <v>549</v>
      </c>
      <c r="C169" s="58">
        <v>524160</v>
      </c>
      <c r="D169" s="58"/>
      <c r="E169" s="58"/>
      <c r="F169" s="58"/>
      <c r="G169" s="58"/>
      <c r="H169" s="58">
        <v>-42092.19</v>
      </c>
      <c r="I169" s="58"/>
      <c r="J169" s="58">
        <f t="shared" si="63"/>
        <v>482067.81</v>
      </c>
    </row>
    <row r="170" spans="1:10" ht="75" x14ac:dyDescent="0.25">
      <c r="A170" s="32" t="s">
        <v>303</v>
      </c>
      <c r="B170" s="33" t="s">
        <v>711</v>
      </c>
      <c r="C170" s="58">
        <v>1880093.58</v>
      </c>
      <c r="D170" s="58"/>
      <c r="E170" s="58"/>
      <c r="F170" s="58"/>
      <c r="G170" s="58">
        <v>-297125.7</v>
      </c>
      <c r="H170" s="58"/>
      <c r="I170" s="58"/>
      <c r="J170" s="58">
        <f t="shared" si="63"/>
        <v>1582967.8800000001</v>
      </c>
    </row>
    <row r="171" spans="1:10" ht="75" x14ac:dyDescent="0.25">
      <c r="A171" s="32" t="s">
        <v>303</v>
      </c>
      <c r="B171" s="33" t="s">
        <v>550</v>
      </c>
      <c r="C171" s="58">
        <v>1394115.37</v>
      </c>
      <c r="D171" s="58"/>
      <c r="E171" s="58"/>
      <c r="F171" s="58">
        <v>247840</v>
      </c>
      <c r="G171" s="58"/>
      <c r="H171" s="58"/>
      <c r="I171" s="58"/>
      <c r="J171" s="58">
        <f t="shared" si="63"/>
        <v>1641955.37</v>
      </c>
    </row>
    <row r="172" spans="1:10" ht="45" hidden="1" x14ac:dyDescent="0.25">
      <c r="A172" s="32" t="s">
        <v>303</v>
      </c>
      <c r="B172" s="33" t="s">
        <v>159</v>
      </c>
      <c r="C172" s="117"/>
      <c r="D172" s="117"/>
      <c r="E172" s="117"/>
      <c r="F172" s="117"/>
      <c r="G172" s="117"/>
      <c r="H172" s="117"/>
      <c r="I172" s="117"/>
      <c r="J172" s="117">
        <f t="shared" si="63"/>
        <v>0</v>
      </c>
    </row>
    <row r="173" spans="1:10" ht="63.75" x14ac:dyDescent="0.25">
      <c r="A173" s="32" t="s">
        <v>303</v>
      </c>
      <c r="B173" s="89" t="s">
        <v>551</v>
      </c>
      <c r="C173" s="58">
        <v>162337.66</v>
      </c>
      <c r="D173" s="58"/>
      <c r="E173" s="58"/>
      <c r="F173" s="58"/>
      <c r="G173" s="58"/>
      <c r="H173" s="58"/>
      <c r="I173" s="58"/>
      <c r="J173" s="58">
        <f t="shared" si="63"/>
        <v>162337.66</v>
      </c>
    </row>
    <row r="174" spans="1:10" ht="76.5" x14ac:dyDescent="0.25">
      <c r="A174" s="32" t="s">
        <v>303</v>
      </c>
      <c r="B174" s="89" t="s">
        <v>552</v>
      </c>
      <c r="C174" s="58">
        <v>112000</v>
      </c>
      <c r="D174" s="58"/>
      <c r="E174" s="58"/>
      <c r="F174" s="58">
        <v>56000</v>
      </c>
      <c r="G174" s="58"/>
      <c r="H174" s="58">
        <v>-56000</v>
      </c>
      <c r="I174" s="58"/>
      <c r="J174" s="58">
        <f t="shared" si="63"/>
        <v>112000</v>
      </c>
    </row>
    <row r="175" spans="1:10" ht="45" hidden="1" x14ac:dyDescent="0.25">
      <c r="A175" s="32" t="s">
        <v>303</v>
      </c>
      <c r="B175" s="33" t="s">
        <v>269</v>
      </c>
      <c r="C175" s="58"/>
      <c r="D175" s="58"/>
      <c r="E175" s="58"/>
      <c r="F175" s="58"/>
      <c r="G175" s="58"/>
      <c r="H175" s="58"/>
      <c r="I175" s="58"/>
      <c r="J175" s="58">
        <f t="shared" si="63"/>
        <v>0</v>
      </c>
    </row>
    <row r="176" spans="1:10" ht="45" hidden="1" x14ac:dyDescent="0.25">
      <c r="A176" s="32" t="s">
        <v>303</v>
      </c>
      <c r="B176" s="33" t="s">
        <v>270</v>
      </c>
      <c r="C176" s="58"/>
      <c r="D176" s="58"/>
      <c r="E176" s="58"/>
      <c r="F176" s="58"/>
      <c r="G176" s="58"/>
      <c r="H176" s="58"/>
      <c r="I176" s="58"/>
      <c r="J176" s="58">
        <f t="shared" si="63"/>
        <v>0</v>
      </c>
    </row>
    <row r="177" spans="1:10" ht="45" x14ac:dyDescent="0.25">
      <c r="A177" s="32" t="s">
        <v>303</v>
      </c>
      <c r="B177" s="33" t="s">
        <v>271</v>
      </c>
      <c r="C177" s="58"/>
      <c r="D177" s="58"/>
      <c r="E177" s="58">
        <v>406237</v>
      </c>
      <c r="F177" s="58"/>
      <c r="G177" s="58"/>
      <c r="H177" s="58"/>
      <c r="I177" s="58"/>
      <c r="J177" s="58">
        <f t="shared" si="63"/>
        <v>406237</v>
      </c>
    </row>
    <row r="178" spans="1:10" ht="90" x14ac:dyDescent="0.25">
      <c r="A178" s="32" t="s">
        <v>303</v>
      </c>
      <c r="B178" s="33" t="s">
        <v>712</v>
      </c>
      <c r="C178" s="58"/>
      <c r="D178" s="58"/>
      <c r="E178" s="58">
        <v>40764091</v>
      </c>
      <c r="F178" s="58"/>
      <c r="G178" s="58"/>
      <c r="H178" s="58"/>
      <c r="I178" s="58"/>
      <c r="J178" s="58">
        <f t="shared" si="63"/>
        <v>40764091</v>
      </c>
    </row>
    <row r="179" spans="1:10" ht="45" hidden="1" x14ac:dyDescent="0.25">
      <c r="A179" s="32" t="s">
        <v>303</v>
      </c>
      <c r="B179" s="33" t="s">
        <v>304</v>
      </c>
      <c r="C179" s="58"/>
      <c r="D179" s="58"/>
      <c r="E179" s="58"/>
      <c r="F179" s="58"/>
      <c r="G179" s="58"/>
      <c r="H179" s="58"/>
      <c r="I179" s="58"/>
      <c r="J179" s="58">
        <f t="shared" si="63"/>
        <v>0</v>
      </c>
    </row>
    <row r="180" spans="1:10" ht="150" hidden="1" x14ac:dyDescent="0.25">
      <c r="A180" s="32" t="s">
        <v>303</v>
      </c>
      <c r="B180" s="33" t="s">
        <v>713</v>
      </c>
      <c r="C180" s="58"/>
      <c r="D180" s="58"/>
      <c r="E180" s="58"/>
      <c r="F180" s="58"/>
      <c r="G180" s="58"/>
      <c r="H180" s="58"/>
      <c r="I180" s="58"/>
      <c r="J180" s="58">
        <f t="shared" si="63"/>
        <v>0</v>
      </c>
    </row>
    <row r="181" spans="1:10" ht="45" x14ac:dyDescent="0.25">
      <c r="A181" s="32" t="s">
        <v>303</v>
      </c>
      <c r="B181" s="33" t="s">
        <v>272</v>
      </c>
      <c r="C181" s="58">
        <v>0</v>
      </c>
      <c r="D181" s="58">
        <v>0</v>
      </c>
      <c r="E181" s="58">
        <v>0</v>
      </c>
      <c r="F181" s="58">
        <v>2762100</v>
      </c>
      <c r="G181" s="58"/>
      <c r="H181" s="58"/>
      <c r="I181" s="58"/>
      <c r="J181" s="58">
        <f t="shared" si="63"/>
        <v>2762100</v>
      </c>
    </row>
    <row r="182" spans="1:10" ht="60" x14ac:dyDescent="0.25">
      <c r="A182" s="32" t="s">
        <v>303</v>
      </c>
      <c r="B182" s="33" t="s">
        <v>714</v>
      </c>
      <c r="C182" s="58"/>
      <c r="D182" s="58"/>
      <c r="E182" s="58"/>
      <c r="F182" s="58"/>
      <c r="G182" s="58">
        <v>604582.77</v>
      </c>
      <c r="H182" s="58"/>
      <c r="I182" s="58"/>
      <c r="J182" s="58">
        <f t="shared" si="63"/>
        <v>604582.77</v>
      </c>
    </row>
    <row r="183" spans="1:10" ht="75" x14ac:dyDescent="0.25">
      <c r="A183" s="32" t="s">
        <v>303</v>
      </c>
      <c r="B183" s="33" t="s">
        <v>715</v>
      </c>
      <c r="C183" s="58"/>
      <c r="D183" s="58"/>
      <c r="E183" s="58"/>
      <c r="F183" s="58"/>
      <c r="G183" s="58">
        <v>274725</v>
      </c>
      <c r="H183" s="58"/>
      <c r="I183" s="58"/>
      <c r="J183" s="58">
        <f t="shared" si="63"/>
        <v>274725</v>
      </c>
    </row>
    <row r="184" spans="1:10" ht="28.5" x14ac:dyDescent="0.2">
      <c r="A184" s="53" t="s">
        <v>305</v>
      </c>
      <c r="B184" s="50" t="s">
        <v>260</v>
      </c>
      <c r="C184" s="54">
        <f t="shared" ref="C184:H184" si="75">C185+C197+C201+C193+C195+C199+C203</f>
        <v>132453292.09</v>
      </c>
      <c r="D184" s="54">
        <f t="shared" si="75"/>
        <v>0</v>
      </c>
      <c r="E184" s="54">
        <f t="shared" si="75"/>
        <v>132.80000000000001</v>
      </c>
      <c r="F184" s="54">
        <f t="shared" si="75"/>
        <v>0</v>
      </c>
      <c r="G184" s="54">
        <f t="shared" si="75"/>
        <v>0</v>
      </c>
      <c r="H184" s="54">
        <f t="shared" si="75"/>
        <v>13857818</v>
      </c>
      <c r="I184" s="54">
        <f>I185+I197+I201+I193+I195+I199+I203</f>
        <v>0</v>
      </c>
      <c r="J184" s="54">
        <f t="shared" si="63"/>
        <v>146311242.88999999</v>
      </c>
    </row>
    <row r="185" spans="1:10" ht="60" x14ac:dyDescent="0.25">
      <c r="A185" s="30" t="s">
        <v>306</v>
      </c>
      <c r="B185" s="31" t="s">
        <v>553</v>
      </c>
      <c r="C185" s="57">
        <f t="shared" ref="C185:I185" si="76">C186</f>
        <v>124260905.33</v>
      </c>
      <c r="D185" s="57">
        <f t="shared" si="76"/>
        <v>0</v>
      </c>
      <c r="E185" s="57">
        <f t="shared" si="76"/>
        <v>0</v>
      </c>
      <c r="F185" s="57">
        <f t="shared" si="76"/>
        <v>0</v>
      </c>
      <c r="G185" s="57">
        <f t="shared" si="76"/>
        <v>0</v>
      </c>
      <c r="H185" s="57">
        <f t="shared" si="76"/>
        <v>11984291</v>
      </c>
      <c r="I185" s="57">
        <f t="shared" si="76"/>
        <v>0</v>
      </c>
      <c r="J185" s="57">
        <f t="shared" si="63"/>
        <v>136245196.32999998</v>
      </c>
    </row>
    <row r="186" spans="1:10" ht="60" x14ac:dyDescent="0.25">
      <c r="A186" s="30" t="s">
        <v>307</v>
      </c>
      <c r="B186" s="31" t="s">
        <v>554</v>
      </c>
      <c r="C186" s="57">
        <f t="shared" ref="C186:H186" si="77">C187+C188+C189+C190+C191+C192</f>
        <v>124260905.33</v>
      </c>
      <c r="D186" s="57">
        <f t="shared" si="77"/>
        <v>0</v>
      </c>
      <c r="E186" s="57">
        <f t="shared" si="77"/>
        <v>0</v>
      </c>
      <c r="F186" s="57">
        <f t="shared" si="77"/>
        <v>0</v>
      </c>
      <c r="G186" s="57">
        <f t="shared" si="77"/>
        <v>0</v>
      </c>
      <c r="H186" s="57">
        <f t="shared" si="77"/>
        <v>11984291</v>
      </c>
      <c r="I186" s="57">
        <f>I187+I188+I189+I190+I191+I192</f>
        <v>0</v>
      </c>
      <c r="J186" s="57">
        <f t="shared" si="63"/>
        <v>136245196.32999998</v>
      </c>
    </row>
    <row r="187" spans="1:10" ht="180" x14ac:dyDescent="0.25">
      <c r="A187" s="32" t="s">
        <v>307</v>
      </c>
      <c r="B187" s="33" t="s">
        <v>716</v>
      </c>
      <c r="C187" s="57">
        <v>148644.32999999999</v>
      </c>
      <c r="D187" s="57"/>
      <c r="E187" s="57"/>
      <c r="F187" s="57"/>
      <c r="G187" s="57"/>
      <c r="H187" s="57"/>
      <c r="I187" s="57"/>
      <c r="J187" s="57">
        <f t="shared" si="63"/>
        <v>148644.32999999999</v>
      </c>
    </row>
    <row r="188" spans="1:10" ht="45" x14ac:dyDescent="0.25">
      <c r="A188" s="32" t="s">
        <v>307</v>
      </c>
      <c r="B188" s="33" t="s">
        <v>717</v>
      </c>
      <c r="C188" s="57">
        <v>108600357</v>
      </c>
      <c r="D188" s="57"/>
      <c r="E188" s="57"/>
      <c r="F188" s="57"/>
      <c r="G188" s="57"/>
      <c r="H188" s="57">
        <v>11963991</v>
      </c>
      <c r="I188" s="57"/>
      <c r="J188" s="57">
        <f t="shared" si="63"/>
        <v>120564348</v>
      </c>
    </row>
    <row r="189" spans="1:10" ht="60" x14ac:dyDescent="0.25">
      <c r="A189" s="32" t="s">
        <v>307</v>
      </c>
      <c r="B189" s="33" t="s">
        <v>162</v>
      </c>
      <c r="C189" s="57">
        <v>121600</v>
      </c>
      <c r="D189" s="57"/>
      <c r="E189" s="57"/>
      <c r="F189" s="57"/>
      <c r="G189" s="57"/>
      <c r="H189" s="57">
        <v>20300</v>
      </c>
      <c r="I189" s="57"/>
      <c r="J189" s="57">
        <f t="shared" si="63"/>
        <v>141900</v>
      </c>
    </row>
    <row r="190" spans="1:10" ht="45" x14ac:dyDescent="0.25">
      <c r="A190" s="32" t="s">
        <v>307</v>
      </c>
      <c r="B190" s="33" t="s">
        <v>718</v>
      </c>
      <c r="C190" s="57">
        <v>13956800</v>
      </c>
      <c r="D190" s="57"/>
      <c r="E190" s="57"/>
      <c r="F190" s="57"/>
      <c r="G190" s="57"/>
      <c r="H190" s="57"/>
      <c r="I190" s="57"/>
      <c r="J190" s="57">
        <f t="shared" si="63"/>
        <v>13956800</v>
      </c>
    </row>
    <row r="191" spans="1:10" ht="90" x14ac:dyDescent="0.25">
      <c r="A191" s="32" t="s">
        <v>307</v>
      </c>
      <c r="B191" s="33" t="s">
        <v>161</v>
      </c>
      <c r="C191" s="57">
        <v>238884</v>
      </c>
      <c r="D191" s="57"/>
      <c r="E191" s="57"/>
      <c r="F191" s="57"/>
      <c r="G191" s="57"/>
      <c r="H191" s="57"/>
      <c r="I191" s="57"/>
      <c r="J191" s="57">
        <f t="shared" si="63"/>
        <v>238884</v>
      </c>
    </row>
    <row r="192" spans="1:10" ht="150" x14ac:dyDescent="0.25">
      <c r="A192" s="32" t="s">
        <v>307</v>
      </c>
      <c r="B192" s="33" t="s">
        <v>160</v>
      </c>
      <c r="C192" s="59">
        <v>1194620</v>
      </c>
      <c r="D192" s="59"/>
      <c r="E192" s="59"/>
      <c r="F192" s="59"/>
      <c r="G192" s="59"/>
      <c r="H192" s="59"/>
      <c r="I192" s="59"/>
      <c r="J192" s="59">
        <f t="shared" si="63"/>
        <v>1194620</v>
      </c>
    </row>
    <row r="193" spans="1:10" ht="90" x14ac:dyDescent="0.25">
      <c r="A193" s="30" t="s">
        <v>308</v>
      </c>
      <c r="B193" s="31" t="s">
        <v>555</v>
      </c>
      <c r="C193" s="57">
        <f t="shared" ref="C193:I193" si="78">C194</f>
        <v>1811376</v>
      </c>
      <c r="D193" s="57">
        <f t="shared" si="78"/>
        <v>0</v>
      </c>
      <c r="E193" s="57">
        <f t="shared" si="78"/>
        <v>0</v>
      </c>
      <c r="F193" s="57">
        <f t="shared" si="78"/>
        <v>0</v>
      </c>
      <c r="G193" s="57">
        <f t="shared" si="78"/>
        <v>0</v>
      </c>
      <c r="H193" s="57">
        <f t="shared" si="78"/>
        <v>-174592</v>
      </c>
      <c r="I193" s="57">
        <f t="shared" si="78"/>
        <v>0</v>
      </c>
      <c r="J193" s="57">
        <f t="shared" si="63"/>
        <v>1636784</v>
      </c>
    </row>
    <row r="194" spans="1:10" ht="105" x14ac:dyDescent="0.25">
      <c r="A194" s="32" t="s">
        <v>309</v>
      </c>
      <c r="B194" s="33" t="s">
        <v>556</v>
      </c>
      <c r="C194" s="58">
        <v>1811376</v>
      </c>
      <c r="D194" s="58"/>
      <c r="E194" s="58"/>
      <c r="F194" s="58"/>
      <c r="G194" s="58"/>
      <c r="H194" s="58">
        <v>-174592</v>
      </c>
      <c r="I194" s="58"/>
      <c r="J194" s="58">
        <f t="shared" si="63"/>
        <v>1636784</v>
      </c>
    </row>
    <row r="195" spans="1:10" ht="90" x14ac:dyDescent="0.25">
      <c r="A195" s="30" t="s">
        <v>310</v>
      </c>
      <c r="B195" s="31" t="s">
        <v>557</v>
      </c>
      <c r="C195" s="57">
        <f t="shared" ref="C195:I195" si="79">C196</f>
        <v>5067810</v>
      </c>
      <c r="D195" s="57">
        <f t="shared" si="79"/>
        <v>0</v>
      </c>
      <c r="E195" s="57">
        <f t="shared" si="79"/>
        <v>0</v>
      </c>
      <c r="F195" s="57">
        <f t="shared" si="79"/>
        <v>0</v>
      </c>
      <c r="G195" s="57">
        <f t="shared" si="79"/>
        <v>0</v>
      </c>
      <c r="H195" s="57">
        <f t="shared" si="79"/>
        <v>2027124</v>
      </c>
      <c r="I195" s="57">
        <f t="shared" si="79"/>
        <v>0</v>
      </c>
      <c r="J195" s="57">
        <f t="shared" si="63"/>
        <v>7094934</v>
      </c>
    </row>
    <row r="196" spans="1:10" ht="90" x14ac:dyDescent="0.25">
      <c r="A196" s="32" t="s">
        <v>311</v>
      </c>
      <c r="B196" s="33" t="s">
        <v>558</v>
      </c>
      <c r="C196" s="58">
        <v>5067810</v>
      </c>
      <c r="D196" s="58"/>
      <c r="E196" s="58"/>
      <c r="F196" s="58"/>
      <c r="G196" s="58"/>
      <c r="H196" s="58">
        <v>2027124</v>
      </c>
      <c r="I196" s="58"/>
      <c r="J196" s="58">
        <f t="shared" si="63"/>
        <v>7094934</v>
      </c>
    </row>
    <row r="197" spans="1:10" ht="60" x14ac:dyDescent="0.25">
      <c r="A197" s="30" t="s">
        <v>312</v>
      </c>
      <c r="B197" s="31" t="s">
        <v>559</v>
      </c>
      <c r="C197" s="57">
        <f t="shared" ref="C197:I197" si="80">C198</f>
        <v>888358</v>
      </c>
      <c r="D197" s="57">
        <f t="shared" si="80"/>
        <v>0</v>
      </c>
      <c r="E197" s="57">
        <f t="shared" si="80"/>
        <v>0</v>
      </c>
      <c r="F197" s="57">
        <f t="shared" si="80"/>
        <v>0</v>
      </c>
      <c r="G197" s="57">
        <f t="shared" si="80"/>
        <v>0</v>
      </c>
      <c r="H197" s="57">
        <f t="shared" si="80"/>
        <v>20995</v>
      </c>
      <c r="I197" s="57">
        <f t="shared" si="80"/>
        <v>0</v>
      </c>
      <c r="J197" s="57">
        <f t="shared" si="63"/>
        <v>909353</v>
      </c>
    </row>
    <row r="198" spans="1:10" ht="75" x14ac:dyDescent="0.25">
      <c r="A198" s="32" t="s">
        <v>313</v>
      </c>
      <c r="B198" s="33" t="s">
        <v>560</v>
      </c>
      <c r="C198" s="58">
        <v>888358</v>
      </c>
      <c r="D198" s="58"/>
      <c r="E198" s="58"/>
      <c r="F198" s="58"/>
      <c r="G198" s="58"/>
      <c r="H198" s="58">
        <v>20995</v>
      </c>
      <c r="I198" s="58"/>
      <c r="J198" s="58">
        <f t="shared" si="63"/>
        <v>909353</v>
      </c>
    </row>
    <row r="199" spans="1:10" ht="75" x14ac:dyDescent="0.25">
      <c r="A199" s="30" t="s">
        <v>314</v>
      </c>
      <c r="B199" s="31" t="s">
        <v>561</v>
      </c>
      <c r="C199" s="57">
        <f t="shared" ref="C199:I199" si="81">C200</f>
        <v>10307</v>
      </c>
      <c r="D199" s="57">
        <f t="shared" si="81"/>
        <v>0</v>
      </c>
      <c r="E199" s="57">
        <f t="shared" si="81"/>
        <v>0</v>
      </c>
      <c r="F199" s="57">
        <f t="shared" si="81"/>
        <v>0</v>
      </c>
      <c r="G199" s="57">
        <f t="shared" si="81"/>
        <v>0</v>
      </c>
      <c r="H199" s="57">
        <f t="shared" si="81"/>
        <v>0</v>
      </c>
      <c r="I199" s="57">
        <f t="shared" si="81"/>
        <v>0</v>
      </c>
      <c r="J199" s="57">
        <f t="shared" si="63"/>
        <v>10307</v>
      </c>
    </row>
    <row r="200" spans="1:10" ht="90" x14ac:dyDescent="0.25">
      <c r="A200" s="32" t="s">
        <v>315</v>
      </c>
      <c r="B200" s="33" t="s">
        <v>562</v>
      </c>
      <c r="C200" s="58">
        <v>10307</v>
      </c>
      <c r="D200" s="58"/>
      <c r="E200" s="58"/>
      <c r="F200" s="58"/>
      <c r="G200" s="58"/>
      <c r="H200" s="58"/>
      <c r="I200" s="58"/>
      <c r="J200" s="58">
        <f t="shared" si="63"/>
        <v>10307</v>
      </c>
    </row>
    <row r="201" spans="1:10" ht="60" x14ac:dyDescent="0.25">
      <c r="A201" s="30" t="s">
        <v>316</v>
      </c>
      <c r="B201" s="31" t="s">
        <v>563</v>
      </c>
      <c r="C201" s="57">
        <f t="shared" ref="C201:I201" si="82">C202</f>
        <v>150957.76000000001</v>
      </c>
      <c r="D201" s="57">
        <f t="shared" si="82"/>
        <v>0</v>
      </c>
      <c r="E201" s="57">
        <f t="shared" si="82"/>
        <v>132.80000000000001</v>
      </c>
      <c r="F201" s="57">
        <f t="shared" si="82"/>
        <v>0</v>
      </c>
      <c r="G201" s="57">
        <f t="shared" si="82"/>
        <v>0</v>
      </c>
      <c r="H201" s="57">
        <f t="shared" si="82"/>
        <v>0</v>
      </c>
      <c r="I201" s="57">
        <f t="shared" si="82"/>
        <v>0</v>
      </c>
      <c r="J201" s="57">
        <f t="shared" si="63"/>
        <v>151090.56</v>
      </c>
    </row>
    <row r="202" spans="1:10" ht="75" x14ac:dyDescent="0.25">
      <c r="A202" s="32" t="s">
        <v>317</v>
      </c>
      <c r="B202" s="33" t="s">
        <v>564</v>
      </c>
      <c r="C202" s="58">
        <v>150957.76000000001</v>
      </c>
      <c r="D202" s="58"/>
      <c r="E202" s="58">
        <v>132.80000000000001</v>
      </c>
      <c r="F202" s="58"/>
      <c r="G202" s="58"/>
      <c r="H202" s="58"/>
      <c r="I202" s="58"/>
      <c r="J202" s="58">
        <f t="shared" si="63"/>
        <v>151090.56</v>
      </c>
    </row>
    <row r="203" spans="1:10" ht="45" x14ac:dyDescent="0.25">
      <c r="A203" s="30" t="s">
        <v>719</v>
      </c>
      <c r="B203" s="31" t="s">
        <v>720</v>
      </c>
      <c r="C203" s="58">
        <f t="shared" ref="C203:I203" si="83">C204</f>
        <v>263578</v>
      </c>
      <c r="D203" s="58">
        <f t="shared" si="83"/>
        <v>0</v>
      </c>
      <c r="E203" s="58">
        <f t="shared" si="83"/>
        <v>0</v>
      </c>
      <c r="F203" s="58">
        <f t="shared" si="83"/>
        <v>0</v>
      </c>
      <c r="G203" s="58">
        <f t="shared" si="83"/>
        <v>0</v>
      </c>
      <c r="H203" s="58">
        <f t="shared" si="83"/>
        <v>0</v>
      </c>
      <c r="I203" s="58">
        <f t="shared" si="83"/>
        <v>0</v>
      </c>
      <c r="J203" s="58">
        <f t="shared" si="63"/>
        <v>263578</v>
      </c>
    </row>
    <row r="204" spans="1:10" ht="45" x14ac:dyDescent="0.25">
      <c r="A204" s="32" t="s">
        <v>721</v>
      </c>
      <c r="B204" s="33" t="s">
        <v>722</v>
      </c>
      <c r="C204" s="58">
        <v>263578</v>
      </c>
      <c r="D204" s="58"/>
      <c r="E204" s="58"/>
      <c r="F204" s="58"/>
      <c r="G204" s="58"/>
      <c r="H204" s="58"/>
      <c r="I204" s="58"/>
      <c r="J204" s="58">
        <f t="shared" si="63"/>
        <v>263578</v>
      </c>
    </row>
    <row r="205" spans="1:10" ht="14.25" x14ac:dyDescent="0.2">
      <c r="A205" s="2" t="s">
        <v>318</v>
      </c>
      <c r="B205" s="60" t="s">
        <v>1</v>
      </c>
      <c r="C205" s="54">
        <f>C208+C206</f>
        <v>6093360</v>
      </c>
      <c r="D205" s="54">
        <f>D208+D206</f>
        <v>0</v>
      </c>
      <c r="E205" s="54">
        <f>E208+E206</f>
        <v>0</v>
      </c>
      <c r="F205" s="54">
        <f>F208+F206</f>
        <v>0</v>
      </c>
      <c r="G205" s="54">
        <f>G208+G206+G210</f>
        <v>1292025.1499999999</v>
      </c>
      <c r="H205" s="54">
        <f>H208+H206+H210</f>
        <v>0</v>
      </c>
      <c r="I205" s="54">
        <f>I208+I206+I210</f>
        <v>0</v>
      </c>
      <c r="J205" s="54">
        <f t="shared" si="63"/>
        <v>7385385.1500000004</v>
      </c>
    </row>
    <row r="206" spans="1:10" ht="75" x14ac:dyDescent="0.25">
      <c r="A206" s="90" t="s">
        <v>565</v>
      </c>
      <c r="B206" s="61" t="s">
        <v>566</v>
      </c>
      <c r="C206" s="58">
        <f t="shared" ref="C206:I206" si="84">C207</f>
        <v>6093360</v>
      </c>
      <c r="D206" s="58">
        <f t="shared" si="84"/>
        <v>0</v>
      </c>
      <c r="E206" s="58">
        <f t="shared" si="84"/>
        <v>0</v>
      </c>
      <c r="F206" s="58">
        <f t="shared" si="84"/>
        <v>0</v>
      </c>
      <c r="G206" s="58">
        <f t="shared" si="84"/>
        <v>0</v>
      </c>
      <c r="H206" s="58">
        <f t="shared" si="84"/>
        <v>0</v>
      </c>
      <c r="I206" s="58">
        <f t="shared" si="84"/>
        <v>0</v>
      </c>
      <c r="J206" s="58">
        <f t="shared" si="63"/>
        <v>6093360</v>
      </c>
    </row>
    <row r="207" spans="1:10" ht="75" x14ac:dyDescent="0.25">
      <c r="A207" s="32" t="s">
        <v>567</v>
      </c>
      <c r="B207" s="91" t="s">
        <v>568</v>
      </c>
      <c r="C207" s="58">
        <v>6093360</v>
      </c>
      <c r="D207" s="58"/>
      <c r="E207" s="58"/>
      <c r="F207" s="58"/>
      <c r="G207" s="58"/>
      <c r="H207" s="58"/>
      <c r="I207" s="58"/>
      <c r="J207" s="58">
        <f t="shared" si="63"/>
        <v>6093360</v>
      </c>
    </row>
    <row r="208" spans="1:10" ht="45" hidden="1" x14ac:dyDescent="0.25">
      <c r="A208" s="90" t="s">
        <v>569</v>
      </c>
      <c r="B208" s="61" t="s">
        <v>570</v>
      </c>
      <c r="C208" s="116">
        <f t="shared" ref="C208:I208" si="85">C209</f>
        <v>0</v>
      </c>
      <c r="D208" s="116">
        <f t="shared" si="85"/>
        <v>0</v>
      </c>
      <c r="E208" s="116">
        <f t="shared" si="85"/>
        <v>0</v>
      </c>
      <c r="F208" s="116">
        <f t="shared" si="85"/>
        <v>0</v>
      </c>
      <c r="G208" s="116">
        <f t="shared" si="85"/>
        <v>0</v>
      </c>
      <c r="H208" s="116">
        <f t="shared" si="85"/>
        <v>0</v>
      </c>
      <c r="I208" s="116">
        <f t="shared" si="85"/>
        <v>0</v>
      </c>
      <c r="J208" s="116">
        <f t="shared" ref="J208:J218" si="86">SUM(C208:I208)</f>
        <v>0</v>
      </c>
    </row>
    <row r="209" spans="1:10" ht="60" hidden="1" x14ac:dyDescent="0.25">
      <c r="A209" s="32" t="s">
        <v>571</v>
      </c>
      <c r="B209" s="33" t="s">
        <v>572</v>
      </c>
      <c r="C209" s="117">
        <v>0</v>
      </c>
      <c r="D209" s="117">
        <v>0</v>
      </c>
      <c r="E209" s="117">
        <v>0</v>
      </c>
      <c r="F209" s="117">
        <v>0</v>
      </c>
      <c r="G209" s="117">
        <v>0</v>
      </c>
      <c r="H209" s="117">
        <v>0</v>
      </c>
      <c r="I209" s="117">
        <v>0</v>
      </c>
      <c r="J209" s="117">
        <f t="shared" si="86"/>
        <v>0</v>
      </c>
    </row>
    <row r="210" spans="1:10" ht="30" x14ac:dyDescent="0.25">
      <c r="A210" s="90" t="s">
        <v>573</v>
      </c>
      <c r="B210" s="61" t="s">
        <v>574</v>
      </c>
      <c r="C210" s="58"/>
      <c r="D210" s="58"/>
      <c r="E210" s="58"/>
      <c r="F210" s="58"/>
      <c r="G210" s="58">
        <f>G211</f>
        <v>1292025.1499999999</v>
      </c>
      <c r="H210" s="58">
        <f>H211</f>
        <v>0</v>
      </c>
      <c r="I210" s="58">
        <f>I211</f>
        <v>0</v>
      </c>
      <c r="J210" s="58">
        <f t="shared" si="86"/>
        <v>1292025.1499999999</v>
      </c>
    </row>
    <row r="211" spans="1:10" ht="45" x14ac:dyDescent="0.25">
      <c r="A211" s="32" t="s">
        <v>575</v>
      </c>
      <c r="B211" s="91" t="s">
        <v>576</v>
      </c>
      <c r="C211" s="58"/>
      <c r="D211" s="58"/>
      <c r="E211" s="58"/>
      <c r="F211" s="58"/>
      <c r="G211" s="58">
        <v>1292025.1499999999</v>
      </c>
      <c r="H211" s="58"/>
      <c r="I211" s="58"/>
      <c r="J211" s="58">
        <f t="shared" si="86"/>
        <v>1292025.1499999999</v>
      </c>
    </row>
    <row r="212" spans="1:10" ht="28.5" x14ac:dyDescent="0.2">
      <c r="A212" s="62" t="s">
        <v>261</v>
      </c>
      <c r="B212" s="50" t="s">
        <v>262</v>
      </c>
      <c r="C212" s="63">
        <f t="shared" ref="C212:I213" si="87">C213</f>
        <v>0</v>
      </c>
      <c r="D212" s="63">
        <f t="shared" si="87"/>
        <v>0</v>
      </c>
      <c r="E212" s="63">
        <f t="shared" si="87"/>
        <v>0</v>
      </c>
      <c r="F212" s="63">
        <f t="shared" si="87"/>
        <v>123170.05</v>
      </c>
      <c r="G212" s="63">
        <f t="shared" si="87"/>
        <v>0</v>
      </c>
      <c r="H212" s="63">
        <f t="shared" si="87"/>
        <v>15524.81</v>
      </c>
      <c r="I212" s="63">
        <f t="shared" si="87"/>
        <v>0</v>
      </c>
      <c r="J212" s="63">
        <f t="shared" si="86"/>
        <v>138694.86000000002</v>
      </c>
    </row>
    <row r="213" spans="1:10" ht="30" x14ac:dyDescent="0.25">
      <c r="A213" s="3" t="s">
        <v>723</v>
      </c>
      <c r="B213" s="61" t="s">
        <v>263</v>
      </c>
      <c r="C213" s="57">
        <f t="shared" si="87"/>
        <v>0</v>
      </c>
      <c r="D213" s="57">
        <f t="shared" si="87"/>
        <v>0</v>
      </c>
      <c r="E213" s="57">
        <f t="shared" si="87"/>
        <v>0</v>
      </c>
      <c r="F213" s="57">
        <f t="shared" si="87"/>
        <v>123170.05</v>
      </c>
      <c r="G213" s="57">
        <f t="shared" si="87"/>
        <v>0</v>
      </c>
      <c r="H213" s="57">
        <f t="shared" si="87"/>
        <v>15524.81</v>
      </c>
      <c r="I213" s="57">
        <f t="shared" si="87"/>
        <v>0</v>
      </c>
      <c r="J213" s="57">
        <f t="shared" si="86"/>
        <v>138694.86000000002</v>
      </c>
    </row>
    <row r="214" spans="1:10" ht="30" x14ac:dyDescent="0.25">
      <c r="A214" s="32" t="s">
        <v>724</v>
      </c>
      <c r="B214" s="33" t="s">
        <v>263</v>
      </c>
      <c r="C214" s="58">
        <v>0</v>
      </c>
      <c r="D214" s="58">
        <v>0</v>
      </c>
      <c r="E214" s="58">
        <v>0</v>
      </c>
      <c r="F214" s="58">
        <v>123170.05</v>
      </c>
      <c r="G214" s="58"/>
      <c r="H214" s="58">
        <v>15524.81</v>
      </c>
      <c r="I214" s="58"/>
      <c r="J214" s="58">
        <f t="shared" si="86"/>
        <v>138694.86000000002</v>
      </c>
    </row>
    <row r="215" spans="1:10" ht="42.75" x14ac:dyDescent="0.2">
      <c r="A215" s="64" t="s">
        <v>0</v>
      </c>
      <c r="B215" s="50" t="s">
        <v>163</v>
      </c>
      <c r="C215" s="54">
        <f t="shared" ref="C215:H215" si="88">C217</f>
        <v>0</v>
      </c>
      <c r="D215" s="54">
        <f t="shared" si="88"/>
        <v>-298769.5</v>
      </c>
      <c r="E215" s="54">
        <f t="shared" si="88"/>
        <v>0</v>
      </c>
      <c r="F215" s="54">
        <f t="shared" si="88"/>
        <v>0</v>
      </c>
      <c r="G215" s="54">
        <f t="shared" si="88"/>
        <v>0</v>
      </c>
      <c r="H215" s="54">
        <f t="shared" si="88"/>
        <v>0</v>
      </c>
      <c r="I215" s="54">
        <f>I217</f>
        <v>0</v>
      </c>
      <c r="J215" s="54">
        <f t="shared" si="86"/>
        <v>-298769.5</v>
      </c>
    </row>
    <row r="216" spans="1:10" ht="60" x14ac:dyDescent="0.2">
      <c r="A216" s="30" t="s">
        <v>725</v>
      </c>
      <c r="B216" s="31" t="s">
        <v>164</v>
      </c>
      <c r="C216" s="54">
        <f t="shared" ref="C216:I216" si="89">C217</f>
        <v>0</v>
      </c>
      <c r="D216" s="54">
        <f t="shared" si="89"/>
        <v>-298769.5</v>
      </c>
      <c r="E216" s="54">
        <f t="shared" si="89"/>
        <v>0</v>
      </c>
      <c r="F216" s="54">
        <f t="shared" si="89"/>
        <v>0</v>
      </c>
      <c r="G216" s="54">
        <f t="shared" si="89"/>
        <v>0</v>
      </c>
      <c r="H216" s="54">
        <f t="shared" si="89"/>
        <v>0</v>
      </c>
      <c r="I216" s="54">
        <f t="shared" si="89"/>
        <v>0</v>
      </c>
      <c r="J216" s="54">
        <f t="shared" si="86"/>
        <v>-298769.5</v>
      </c>
    </row>
    <row r="217" spans="1:10" ht="60" x14ac:dyDescent="0.25">
      <c r="A217" s="32" t="s">
        <v>726</v>
      </c>
      <c r="B217" s="33" t="s">
        <v>264</v>
      </c>
      <c r="C217" s="58">
        <v>0</v>
      </c>
      <c r="D217" s="58">
        <v>-298769.5</v>
      </c>
      <c r="E217" s="58"/>
      <c r="F217" s="58"/>
      <c r="G217" s="58"/>
      <c r="H217" s="58"/>
      <c r="I217" s="58"/>
      <c r="J217" s="58">
        <f t="shared" si="86"/>
        <v>-298769.5</v>
      </c>
    </row>
    <row r="218" spans="1:10" ht="15" thickBot="1" x14ac:dyDescent="0.25">
      <c r="A218" s="92"/>
      <c r="B218" s="65" t="s">
        <v>165</v>
      </c>
      <c r="C218" s="66">
        <f t="shared" ref="C218:H218" si="90">C6+C135</f>
        <v>324962337.93000001</v>
      </c>
      <c r="D218" s="66">
        <f t="shared" si="90"/>
        <v>0</v>
      </c>
      <c r="E218" s="66">
        <f t="shared" si="90"/>
        <v>41170460.799999997</v>
      </c>
      <c r="F218" s="66">
        <f t="shared" si="90"/>
        <v>13140555.41</v>
      </c>
      <c r="G218" s="66">
        <f t="shared" si="90"/>
        <v>2548307.2200000007</v>
      </c>
      <c r="H218" s="66">
        <f t="shared" si="90"/>
        <v>16465259.01</v>
      </c>
      <c r="I218" s="66">
        <f>I6+I135</f>
        <v>533099.89999999956</v>
      </c>
      <c r="J218" s="66">
        <f t="shared" si="86"/>
        <v>398820020.27000004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6"/>
  <sheetViews>
    <sheetView tabSelected="1" zoomScale="90" zoomScaleNormal="90" workbookViewId="0">
      <pane xSplit="1" ySplit="2" topLeftCell="G3" activePane="bottomRight" state="frozen"/>
      <selection pane="topRight" activeCell="B1" sqref="B1"/>
      <selection pane="bottomLeft" activeCell="A4" sqref="A4"/>
      <selection pane="bottomRight" activeCell="L3" sqref="L3"/>
    </sheetView>
  </sheetViews>
  <sheetFormatPr defaultColWidth="9.140625" defaultRowHeight="14.25" x14ac:dyDescent="0.25"/>
  <cols>
    <col min="1" max="1" width="39.85546875" style="1" customWidth="1"/>
    <col min="2" max="2" width="6.85546875" style="6" customWidth="1"/>
    <col min="3" max="3" width="7" style="1" customWidth="1"/>
    <col min="4" max="4" width="15.28515625" style="1" customWidth="1"/>
    <col min="5" max="5" width="9.140625" style="1" customWidth="1"/>
    <col min="6" max="6" width="18.7109375" style="1" customWidth="1"/>
    <col min="7" max="7" width="18.28515625" style="1" customWidth="1"/>
    <col min="8" max="8" width="20.28515625" style="1" customWidth="1"/>
    <col min="9" max="9" width="17.140625" style="1" customWidth="1"/>
    <col min="10" max="10" width="15.85546875" style="1" customWidth="1"/>
    <col min="11" max="11" width="18.5703125" style="1" customWidth="1"/>
    <col min="12" max="12" width="18.28515625" style="1" customWidth="1"/>
    <col min="13" max="13" width="19.140625" style="1" customWidth="1"/>
    <col min="14" max="253" width="9.140625" style="1"/>
    <col min="254" max="254" width="7.85546875" style="1" customWidth="1"/>
    <col min="255" max="255" width="56.42578125" style="1" customWidth="1"/>
    <col min="256" max="256" width="18.7109375" style="1" customWidth="1"/>
    <col min="257" max="258" width="15.42578125" style="1" customWidth="1"/>
    <col min="259" max="259" width="14.85546875" style="1" customWidth="1"/>
    <col min="260" max="261" width="15.28515625" style="1" customWidth="1"/>
    <col min="262" max="262" width="15.5703125" style="1" customWidth="1"/>
    <col min="263" max="264" width="15.85546875" style="1" customWidth="1"/>
    <col min="265" max="265" width="17.42578125" style="1" customWidth="1"/>
    <col min="266" max="509" width="9.140625" style="1"/>
    <col min="510" max="510" width="7.85546875" style="1" customWidth="1"/>
    <col min="511" max="511" width="56.42578125" style="1" customWidth="1"/>
    <col min="512" max="512" width="18.7109375" style="1" customWidth="1"/>
    <col min="513" max="514" width="15.42578125" style="1" customWidth="1"/>
    <col min="515" max="515" width="14.85546875" style="1" customWidth="1"/>
    <col min="516" max="517" width="15.28515625" style="1" customWidth="1"/>
    <col min="518" max="518" width="15.5703125" style="1" customWidth="1"/>
    <col min="519" max="520" width="15.85546875" style="1" customWidth="1"/>
    <col min="521" max="521" width="17.42578125" style="1" customWidth="1"/>
    <col min="522" max="765" width="9.140625" style="1"/>
    <col min="766" max="766" width="7.85546875" style="1" customWidth="1"/>
    <col min="767" max="767" width="56.42578125" style="1" customWidth="1"/>
    <col min="768" max="768" width="18.7109375" style="1" customWidth="1"/>
    <col min="769" max="770" width="15.42578125" style="1" customWidth="1"/>
    <col min="771" max="771" width="14.85546875" style="1" customWidth="1"/>
    <col min="772" max="773" width="15.28515625" style="1" customWidth="1"/>
    <col min="774" max="774" width="15.5703125" style="1" customWidth="1"/>
    <col min="775" max="776" width="15.85546875" style="1" customWidth="1"/>
    <col min="777" max="777" width="17.42578125" style="1" customWidth="1"/>
    <col min="778" max="1021" width="9.140625" style="1"/>
    <col min="1022" max="1022" width="7.85546875" style="1" customWidth="1"/>
    <col min="1023" max="1023" width="56.42578125" style="1" customWidth="1"/>
    <col min="1024" max="1024" width="18.7109375" style="1" customWidth="1"/>
    <col min="1025" max="1026" width="15.42578125" style="1" customWidth="1"/>
    <col min="1027" max="1027" width="14.85546875" style="1" customWidth="1"/>
    <col min="1028" max="1029" width="15.28515625" style="1" customWidth="1"/>
    <col min="1030" max="1030" width="15.5703125" style="1" customWidth="1"/>
    <col min="1031" max="1032" width="15.85546875" style="1" customWidth="1"/>
    <col min="1033" max="1033" width="17.42578125" style="1" customWidth="1"/>
    <col min="1034" max="1277" width="9.140625" style="1"/>
    <col min="1278" max="1278" width="7.85546875" style="1" customWidth="1"/>
    <col min="1279" max="1279" width="56.42578125" style="1" customWidth="1"/>
    <col min="1280" max="1280" width="18.7109375" style="1" customWidth="1"/>
    <col min="1281" max="1282" width="15.42578125" style="1" customWidth="1"/>
    <col min="1283" max="1283" width="14.85546875" style="1" customWidth="1"/>
    <col min="1284" max="1285" width="15.28515625" style="1" customWidth="1"/>
    <col min="1286" max="1286" width="15.5703125" style="1" customWidth="1"/>
    <col min="1287" max="1288" width="15.85546875" style="1" customWidth="1"/>
    <col min="1289" max="1289" width="17.42578125" style="1" customWidth="1"/>
    <col min="1290" max="1533" width="9.140625" style="1"/>
    <col min="1534" max="1534" width="7.85546875" style="1" customWidth="1"/>
    <col min="1535" max="1535" width="56.42578125" style="1" customWidth="1"/>
    <col min="1536" max="1536" width="18.7109375" style="1" customWidth="1"/>
    <col min="1537" max="1538" width="15.42578125" style="1" customWidth="1"/>
    <col min="1539" max="1539" width="14.85546875" style="1" customWidth="1"/>
    <col min="1540" max="1541" width="15.28515625" style="1" customWidth="1"/>
    <col min="1542" max="1542" width="15.5703125" style="1" customWidth="1"/>
    <col min="1543" max="1544" width="15.85546875" style="1" customWidth="1"/>
    <col min="1545" max="1545" width="17.42578125" style="1" customWidth="1"/>
    <col min="1546" max="1789" width="9.140625" style="1"/>
    <col min="1790" max="1790" width="7.85546875" style="1" customWidth="1"/>
    <col min="1791" max="1791" width="56.42578125" style="1" customWidth="1"/>
    <col min="1792" max="1792" width="18.7109375" style="1" customWidth="1"/>
    <col min="1793" max="1794" width="15.42578125" style="1" customWidth="1"/>
    <col min="1795" max="1795" width="14.85546875" style="1" customWidth="1"/>
    <col min="1796" max="1797" width="15.28515625" style="1" customWidth="1"/>
    <col min="1798" max="1798" width="15.5703125" style="1" customWidth="1"/>
    <col min="1799" max="1800" width="15.85546875" style="1" customWidth="1"/>
    <col min="1801" max="1801" width="17.42578125" style="1" customWidth="1"/>
    <col min="1802" max="2045" width="9.140625" style="1"/>
    <col min="2046" max="2046" width="7.85546875" style="1" customWidth="1"/>
    <col min="2047" max="2047" width="56.42578125" style="1" customWidth="1"/>
    <col min="2048" max="2048" width="18.7109375" style="1" customWidth="1"/>
    <col min="2049" max="2050" width="15.42578125" style="1" customWidth="1"/>
    <col min="2051" max="2051" width="14.85546875" style="1" customWidth="1"/>
    <col min="2052" max="2053" width="15.28515625" style="1" customWidth="1"/>
    <col min="2054" max="2054" width="15.5703125" style="1" customWidth="1"/>
    <col min="2055" max="2056" width="15.85546875" style="1" customWidth="1"/>
    <col min="2057" max="2057" width="17.42578125" style="1" customWidth="1"/>
    <col min="2058" max="2301" width="9.140625" style="1"/>
    <col min="2302" max="2302" width="7.85546875" style="1" customWidth="1"/>
    <col min="2303" max="2303" width="56.42578125" style="1" customWidth="1"/>
    <col min="2304" max="2304" width="18.7109375" style="1" customWidth="1"/>
    <col min="2305" max="2306" width="15.42578125" style="1" customWidth="1"/>
    <col min="2307" max="2307" width="14.85546875" style="1" customWidth="1"/>
    <col min="2308" max="2309" width="15.28515625" style="1" customWidth="1"/>
    <col min="2310" max="2310" width="15.5703125" style="1" customWidth="1"/>
    <col min="2311" max="2312" width="15.85546875" style="1" customWidth="1"/>
    <col min="2313" max="2313" width="17.42578125" style="1" customWidth="1"/>
    <col min="2314" max="2557" width="9.140625" style="1"/>
    <col min="2558" max="2558" width="7.85546875" style="1" customWidth="1"/>
    <col min="2559" max="2559" width="56.42578125" style="1" customWidth="1"/>
    <col min="2560" max="2560" width="18.7109375" style="1" customWidth="1"/>
    <col min="2561" max="2562" width="15.42578125" style="1" customWidth="1"/>
    <col min="2563" max="2563" width="14.85546875" style="1" customWidth="1"/>
    <col min="2564" max="2565" width="15.28515625" style="1" customWidth="1"/>
    <col min="2566" max="2566" width="15.5703125" style="1" customWidth="1"/>
    <col min="2567" max="2568" width="15.85546875" style="1" customWidth="1"/>
    <col min="2569" max="2569" width="17.42578125" style="1" customWidth="1"/>
    <col min="2570" max="2813" width="9.140625" style="1"/>
    <col min="2814" max="2814" width="7.85546875" style="1" customWidth="1"/>
    <col min="2815" max="2815" width="56.42578125" style="1" customWidth="1"/>
    <col min="2816" max="2816" width="18.7109375" style="1" customWidth="1"/>
    <col min="2817" max="2818" width="15.42578125" style="1" customWidth="1"/>
    <col min="2819" max="2819" width="14.85546875" style="1" customWidth="1"/>
    <col min="2820" max="2821" width="15.28515625" style="1" customWidth="1"/>
    <col min="2822" max="2822" width="15.5703125" style="1" customWidth="1"/>
    <col min="2823" max="2824" width="15.85546875" style="1" customWidth="1"/>
    <col min="2825" max="2825" width="17.42578125" style="1" customWidth="1"/>
    <col min="2826" max="3069" width="9.140625" style="1"/>
    <col min="3070" max="3070" width="7.85546875" style="1" customWidth="1"/>
    <col min="3071" max="3071" width="56.42578125" style="1" customWidth="1"/>
    <col min="3072" max="3072" width="18.7109375" style="1" customWidth="1"/>
    <col min="3073" max="3074" width="15.42578125" style="1" customWidth="1"/>
    <col min="3075" max="3075" width="14.85546875" style="1" customWidth="1"/>
    <col min="3076" max="3077" width="15.28515625" style="1" customWidth="1"/>
    <col min="3078" max="3078" width="15.5703125" style="1" customWidth="1"/>
    <col min="3079" max="3080" width="15.85546875" style="1" customWidth="1"/>
    <col min="3081" max="3081" width="17.42578125" style="1" customWidth="1"/>
    <col min="3082" max="3325" width="9.140625" style="1"/>
    <col min="3326" max="3326" width="7.85546875" style="1" customWidth="1"/>
    <col min="3327" max="3327" width="56.42578125" style="1" customWidth="1"/>
    <col min="3328" max="3328" width="18.7109375" style="1" customWidth="1"/>
    <col min="3329" max="3330" width="15.42578125" style="1" customWidth="1"/>
    <col min="3331" max="3331" width="14.85546875" style="1" customWidth="1"/>
    <col min="3332" max="3333" width="15.28515625" style="1" customWidth="1"/>
    <col min="3334" max="3334" width="15.5703125" style="1" customWidth="1"/>
    <col min="3335" max="3336" width="15.85546875" style="1" customWidth="1"/>
    <col min="3337" max="3337" width="17.42578125" style="1" customWidth="1"/>
    <col min="3338" max="3581" width="9.140625" style="1"/>
    <col min="3582" max="3582" width="7.85546875" style="1" customWidth="1"/>
    <col min="3583" max="3583" width="56.42578125" style="1" customWidth="1"/>
    <col min="3584" max="3584" width="18.7109375" style="1" customWidth="1"/>
    <col min="3585" max="3586" width="15.42578125" style="1" customWidth="1"/>
    <col min="3587" max="3587" width="14.85546875" style="1" customWidth="1"/>
    <col min="3588" max="3589" width="15.28515625" style="1" customWidth="1"/>
    <col min="3590" max="3590" width="15.5703125" style="1" customWidth="1"/>
    <col min="3591" max="3592" width="15.85546875" style="1" customWidth="1"/>
    <col min="3593" max="3593" width="17.42578125" style="1" customWidth="1"/>
    <col min="3594" max="3837" width="9.140625" style="1"/>
    <col min="3838" max="3838" width="7.85546875" style="1" customWidth="1"/>
    <col min="3839" max="3839" width="56.42578125" style="1" customWidth="1"/>
    <col min="3840" max="3840" width="18.7109375" style="1" customWidth="1"/>
    <col min="3841" max="3842" width="15.42578125" style="1" customWidth="1"/>
    <col min="3843" max="3843" width="14.85546875" style="1" customWidth="1"/>
    <col min="3844" max="3845" width="15.28515625" style="1" customWidth="1"/>
    <col min="3846" max="3846" width="15.5703125" style="1" customWidth="1"/>
    <col min="3847" max="3848" width="15.85546875" style="1" customWidth="1"/>
    <col min="3849" max="3849" width="17.42578125" style="1" customWidth="1"/>
    <col min="3850" max="4093" width="9.140625" style="1"/>
    <col min="4094" max="4094" width="7.85546875" style="1" customWidth="1"/>
    <col min="4095" max="4095" width="56.42578125" style="1" customWidth="1"/>
    <col min="4096" max="4096" width="18.7109375" style="1" customWidth="1"/>
    <col min="4097" max="4098" width="15.42578125" style="1" customWidth="1"/>
    <col min="4099" max="4099" width="14.85546875" style="1" customWidth="1"/>
    <col min="4100" max="4101" width="15.28515625" style="1" customWidth="1"/>
    <col min="4102" max="4102" width="15.5703125" style="1" customWidth="1"/>
    <col min="4103" max="4104" width="15.85546875" style="1" customWidth="1"/>
    <col min="4105" max="4105" width="17.42578125" style="1" customWidth="1"/>
    <col min="4106" max="4349" width="9.140625" style="1"/>
    <col min="4350" max="4350" width="7.85546875" style="1" customWidth="1"/>
    <col min="4351" max="4351" width="56.42578125" style="1" customWidth="1"/>
    <col min="4352" max="4352" width="18.7109375" style="1" customWidth="1"/>
    <col min="4353" max="4354" width="15.42578125" style="1" customWidth="1"/>
    <col min="4355" max="4355" width="14.85546875" style="1" customWidth="1"/>
    <col min="4356" max="4357" width="15.28515625" style="1" customWidth="1"/>
    <col min="4358" max="4358" width="15.5703125" style="1" customWidth="1"/>
    <col min="4359" max="4360" width="15.85546875" style="1" customWidth="1"/>
    <col min="4361" max="4361" width="17.42578125" style="1" customWidth="1"/>
    <col min="4362" max="4605" width="9.140625" style="1"/>
    <col min="4606" max="4606" width="7.85546875" style="1" customWidth="1"/>
    <col min="4607" max="4607" width="56.42578125" style="1" customWidth="1"/>
    <col min="4608" max="4608" width="18.7109375" style="1" customWidth="1"/>
    <col min="4609" max="4610" width="15.42578125" style="1" customWidth="1"/>
    <col min="4611" max="4611" width="14.85546875" style="1" customWidth="1"/>
    <col min="4612" max="4613" width="15.28515625" style="1" customWidth="1"/>
    <col min="4614" max="4614" width="15.5703125" style="1" customWidth="1"/>
    <col min="4615" max="4616" width="15.85546875" style="1" customWidth="1"/>
    <col min="4617" max="4617" width="17.42578125" style="1" customWidth="1"/>
    <col min="4618" max="4861" width="9.140625" style="1"/>
    <col min="4862" max="4862" width="7.85546875" style="1" customWidth="1"/>
    <col min="4863" max="4863" width="56.42578125" style="1" customWidth="1"/>
    <col min="4864" max="4864" width="18.7109375" style="1" customWidth="1"/>
    <col min="4865" max="4866" width="15.42578125" style="1" customWidth="1"/>
    <col min="4867" max="4867" width="14.85546875" style="1" customWidth="1"/>
    <col min="4868" max="4869" width="15.28515625" style="1" customWidth="1"/>
    <col min="4870" max="4870" width="15.5703125" style="1" customWidth="1"/>
    <col min="4871" max="4872" width="15.85546875" style="1" customWidth="1"/>
    <col min="4873" max="4873" width="17.42578125" style="1" customWidth="1"/>
    <col min="4874" max="5117" width="9.140625" style="1"/>
    <col min="5118" max="5118" width="7.85546875" style="1" customWidth="1"/>
    <col min="5119" max="5119" width="56.42578125" style="1" customWidth="1"/>
    <col min="5120" max="5120" width="18.7109375" style="1" customWidth="1"/>
    <col min="5121" max="5122" width="15.42578125" style="1" customWidth="1"/>
    <col min="5123" max="5123" width="14.85546875" style="1" customWidth="1"/>
    <col min="5124" max="5125" width="15.28515625" style="1" customWidth="1"/>
    <col min="5126" max="5126" width="15.5703125" style="1" customWidth="1"/>
    <col min="5127" max="5128" width="15.85546875" style="1" customWidth="1"/>
    <col min="5129" max="5129" width="17.42578125" style="1" customWidth="1"/>
    <col min="5130" max="5373" width="9.140625" style="1"/>
    <col min="5374" max="5374" width="7.85546875" style="1" customWidth="1"/>
    <col min="5375" max="5375" width="56.42578125" style="1" customWidth="1"/>
    <col min="5376" max="5376" width="18.7109375" style="1" customWidth="1"/>
    <col min="5377" max="5378" width="15.42578125" style="1" customWidth="1"/>
    <col min="5379" max="5379" width="14.85546875" style="1" customWidth="1"/>
    <col min="5380" max="5381" width="15.28515625" style="1" customWidth="1"/>
    <col min="5382" max="5382" width="15.5703125" style="1" customWidth="1"/>
    <col min="5383" max="5384" width="15.85546875" style="1" customWidth="1"/>
    <col min="5385" max="5385" width="17.42578125" style="1" customWidth="1"/>
    <col min="5386" max="5629" width="9.140625" style="1"/>
    <col min="5630" max="5630" width="7.85546875" style="1" customWidth="1"/>
    <col min="5631" max="5631" width="56.42578125" style="1" customWidth="1"/>
    <col min="5632" max="5632" width="18.7109375" style="1" customWidth="1"/>
    <col min="5633" max="5634" width="15.42578125" style="1" customWidth="1"/>
    <col min="5635" max="5635" width="14.85546875" style="1" customWidth="1"/>
    <col min="5636" max="5637" width="15.28515625" style="1" customWidth="1"/>
    <col min="5638" max="5638" width="15.5703125" style="1" customWidth="1"/>
    <col min="5639" max="5640" width="15.85546875" style="1" customWidth="1"/>
    <col min="5641" max="5641" width="17.42578125" style="1" customWidth="1"/>
    <col min="5642" max="5885" width="9.140625" style="1"/>
    <col min="5886" max="5886" width="7.85546875" style="1" customWidth="1"/>
    <col min="5887" max="5887" width="56.42578125" style="1" customWidth="1"/>
    <col min="5888" max="5888" width="18.7109375" style="1" customWidth="1"/>
    <col min="5889" max="5890" width="15.42578125" style="1" customWidth="1"/>
    <col min="5891" max="5891" width="14.85546875" style="1" customWidth="1"/>
    <col min="5892" max="5893" width="15.28515625" style="1" customWidth="1"/>
    <col min="5894" max="5894" width="15.5703125" style="1" customWidth="1"/>
    <col min="5895" max="5896" width="15.85546875" style="1" customWidth="1"/>
    <col min="5897" max="5897" width="17.42578125" style="1" customWidth="1"/>
    <col min="5898" max="6141" width="9.140625" style="1"/>
    <col min="6142" max="6142" width="7.85546875" style="1" customWidth="1"/>
    <col min="6143" max="6143" width="56.42578125" style="1" customWidth="1"/>
    <col min="6144" max="6144" width="18.7109375" style="1" customWidth="1"/>
    <col min="6145" max="6146" width="15.42578125" style="1" customWidth="1"/>
    <col min="6147" max="6147" width="14.85546875" style="1" customWidth="1"/>
    <col min="6148" max="6149" width="15.28515625" style="1" customWidth="1"/>
    <col min="6150" max="6150" width="15.5703125" style="1" customWidth="1"/>
    <col min="6151" max="6152" width="15.85546875" style="1" customWidth="1"/>
    <col min="6153" max="6153" width="17.42578125" style="1" customWidth="1"/>
    <col min="6154" max="6397" width="9.140625" style="1"/>
    <col min="6398" max="6398" width="7.85546875" style="1" customWidth="1"/>
    <col min="6399" max="6399" width="56.42578125" style="1" customWidth="1"/>
    <col min="6400" max="6400" width="18.7109375" style="1" customWidth="1"/>
    <col min="6401" max="6402" width="15.42578125" style="1" customWidth="1"/>
    <col min="6403" max="6403" width="14.85546875" style="1" customWidth="1"/>
    <col min="6404" max="6405" width="15.28515625" style="1" customWidth="1"/>
    <col min="6406" max="6406" width="15.5703125" style="1" customWidth="1"/>
    <col min="6407" max="6408" width="15.85546875" style="1" customWidth="1"/>
    <col min="6409" max="6409" width="17.42578125" style="1" customWidth="1"/>
    <col min="6410" max="6653" width="9.140625" style="1"/>
    <col min="6654" max="6654" width="7.85546875" style="1" customWidth="1"/>
    <col min="6655" max="6655" width="56.42578125" style="1" customWidth="1"/>
    <col min="6656" max="6656" width="18.7109375" style="1" customWidth="1"/>
    <col min="6657" max="6658" width="15.42578125" style="1" customWidth="1"/>
    <col min="6659" max="6659" width="14.85546875" style="1" customWidth="1"/>
    <col min="6660" max="6661" width="15.28515625" style="1" customWidth="1"/>
    <col min="6662" max="6662" width="15.5703125" style="1" customWidth="1"/>
    <col min="6663" max="6664" width="15.85546875" style="1" customWidth="1"/>
    <col min="6665" max="6665" width="17.42578125" style="1" customWidth="1"/>
    <col min="6666" max="6909" width="9.140625" style="1"/>
    <col min="6910" max="6910" width="7.85546875" style="1" customWidth="1"/>
    <col min="6911" max="6911" width="56.42578125" style="1" customWidth="1"/>
    <col min="6912" max="6912" width="18.7109375" style="1" customWidth="1"/>
    <col min="6913" max="6914" width="15.42578125" style="1" customWidth="1"/>
    <col min="6915" max="6915" width="14.85546875" style="1" customWidth="1"/>
    <col min="6916" max="6917" width="15.28515625" style="1" customWidth="1"/>
    <col min="6918" max="6918" width="15.5703125" style="1" customWidth="1"/>
    <col min="6919" max="6920" width="15.85546875" style="1" customWidth="1"/>
    <col min="6921" max="6921" width="17.42578125" style="1" customWidth="1"/>
    <col min="6922" max="7165" width="9.140625" style="1"/>
    <col min="7166" max="7166" width="7.85546875" style="1" customWidth="1"/>
    <col min="7167" max="7167" width="56.42578125" style="1" customWidth="1"/>
    <col min="7168" max="7168" width="18.7109375" style="1" customWidth="1"/>
    <col min="7169" max="7170" width="15.42578125" style="1" customWidth="1"/>
    <col min="7171" max="7171" width="14.85546875" style="1" customWidth="1"/>
    <col min="7172" max="7173" width="15.28515625" style="1" customWidth="1"/>
    <col min="7174" max="7174" width="15.5703125" style="1" customWidth="1"/>
    <col min="7175" max="7176" width="15.85546875" style="1" customWidth="1"/>
    <col min="7177" max="7177" width="17.42578125" style="1" customWidth="1"/>
    <col min="7178" max="7421" width="9.140625" style="1"/>
    <col min="7422" max="7422" width="7.85546875" style="1" customWidth="1"/>
    <col min="7423" max="7423" width="56.42578125" style="1" customWidth="1"/>
    <col min="7424" max="7424" width="18.7109375" style="1" customWidth="1"/>
    <col min="7425" max="7426" width="15.42578125" style="1" customWidth="1"/>
    <col min="7427" max="7427" width="14.85546875" style="1" customWidth="1"/>
    <col min="7428" max="7429" width="15.28515625" style="1" customWidth="1"/>
    <col min="7430" max="7430" width="15.5703125" style="1" customWidth="1"/>
    <col min="7431" max="7432" width="15.85546875" style="1" customWidth="1"/>
    <col min="7433" max="7433" width="17.42578125" style="1" customWidth="1"/>
    <col min="7434" max="7677" width="9.140625" style="1"/>
    <col min="7678" max="7678" width="7.85546875" style="1" customWidth="1"/>
    <col min="7679" max="7679" width="56.42578125" style="1" customWidth="1"/>
    <col min="7680" max="7680" width="18.7109375" style="1" customWidth="1"/>
    <col min="7681" max="7682" width="15.42578125" style="1" customWidth="1"/>
    <col min="7683" max="7683" width="14.85546875" style="1" customWidth="1"/>
    <col min="7684" max="7685" width="15.28515625" style="1" customWidth="1"/>
    <col min="7686" max="7686" width="15.5703125" style="1" customWidth="1"/>
    <col min="7687" max="7688" width="15.85546875" style="1" customWidth="1"/>
    <col min="7689" max="7689" width="17.42578125" style="1" customWidth="1"/>
    <col min="7690" max="7933" width="9.140625" style="1"/>
    <col min="7934" max="7934" width="7.85546875" style="1" customWidth="1"/>
    <col min="7935" max="7935" width="56.42578125" style="1" customWidth="1"/>
    <col min="7936" max="7936" width="18.7109375" style="1" customWidth="1"/>
    <col min="7937" max="7938" width="15.42578125" style="1" customWidth="1"/>
    <col min="7939" max="7939" width="14.85546875" style="1" customWidth="1"/>
    <col min="7940" max="7941" width="15.28515625" style="1" customWidth="1"/>
    <col min="7942" max="7942" width="15.5703125" style="1" customWidth="1"/>
    <col min="7943" max="7944" width="15.85546875" style="1" customWidth="1"/>
    <col min="7945" max="7945" width="17.42578125" style="1" customWidth="1"/>
    <col min="7946" max="8189" width="9.140625" style="1"/>
    <col min="8190" max="8190" width="7.85546875" style="1" customWidth="1"/>
    <col min="8191" max="8191" width="56.42578125" style="1" customWidth="1"/>
    <col min="8192" max="8192" width="18.7109375" style="1" customWidth="1"/>
    <col min="8193" max="8194" width="15.42578125" style="1" customWidth="1"/>
    <col min="8195" max="8195" width="14.85546875" style="1" customWidth="1"/>
    <col min="8196" max="8197" width="15.28515625" style="1" customWidth="1"/>
    <col min="8198" max="8198" width="15.5703125" style="1" customWidth="1"/>
    <col min="8199" max="8200" width="15.85546875" style="1" customWidth="1"/>
    <col min="8201" max="8201" width="17.42578125" style="1" customWidth="1"/>
    <col min="8202" max="8445" width="9.140625" style="1"/>
    <col min="8446" max="8446" width="7.85546875" style="1" customWidth="1"/>
    <col min="8447" max="8447" width="56.42578125" style="1" customWidth="1"/>
    <col min="8448" max="8448" width="18.7109375" style="1" customWidth="1"/>
    <col min="8449" max="8450" width="15.42578125" style="1" customWidth="1"/>
    <col min="8451" max="8451" width="14.85546875" style="1" customWidth="1"/>
    <col min="8452" max="8453" width="15.28515625" style="1" customWidth="1"/>
    <col min="8454" max="8454" width="15.5703125" style="1" customWidth="1"/>
    <col min="8455" max="8456" width="15.85546875" style="1" customWidth="1"/>
    <col min="8457" max="8457" width="17.42578125" style="1" customWidth="1"/>
    <col min="8458" max="8701" width="9.140625" style="1"/>
    <col min="8702" max="8702" width="7.85546875" style="1" customWidth="1"/>
    <col min="8703" max="8703" width="56.42578125" style="1" customWidth="1"/>
    <col min="8704" max="8704" width="18.7109375" style="1" customWidth="1"/>
    <col min="8705" max="8706" width="15.42578125" style="1" customWidth="1"/>
    <col min="8707" max="8707" width="14.85546875" style="1" customWidth="1"/>
    <col min="8708" max="8709" width="15.28515625" style="1" customWidth="1"/>
    <col min="8710" max="8710" width="15.5703125" style="1" customWidth="1"/>
    <col min="8711" max="8712" width="15.85546875" style="1" customWidth="1"/>
    <col min="8713" max="8713" width="17.42578125" style="1" customWidth="1"/>
    <col min="8714" max="8957" width="9.140625" style="1"/>
    <col min="8958" max="8958" width="7.85546875" style="1" customWidth="1"/>
    <col min="8959" max="8959" width="56.42578125" style="1" customWidth="1"/>
    <col min="8960" max="8960" width="18.7109375" style="1" customWidth="1"/>
    <col min="8961" max="8962" width="15.42578125" style="1" customWidth="1"/>
    <col min="8963" max="8963" width="14.85546875" style="1" customWidth="1"/>
    <col min="8964" max="8965" width="15.28515625" style="1" customWidth="1"/>
    <col min="8966" max="8966" width="15.5703125" style="1" customWidth="1"/>
    <col min="8967" max="8968" width="15.85546875" style="1" customWidth="1"/>
    <col min="8969" max="8969" width="17.42578125" style="1" customWidth="1"/>
    <col min="8970" max="9213" width="9.140625" style="1"/>
    <col min="9214" max="9214" width="7.85546875" style="1" customWidth="1"/>
    <col min="9215" max="9215" width="56.42578125" style="1" customWidth="1"/>
    <col min="9216" max="9216" width="18.7109375" style="1" customWidth="1"/>
    <col min="9217" max="9218" width="15.42578125" style="1" customWidth="1"/>
    <col min="9219" max="9219" width="14.85546875" style="1" customWidth="1"/>
    <col min="9220" max="9221" width="15.28515625" style="1" customWidth="1"/>
    <col min="9222" max="9222" width="15.5703125" style="1" customWidth="1"/>
    <col min="9223" max="9224" width="15.85546875" style="1" customWidth="1"/>
    <col min="9225" max="9225" width="17.42578125" style="1" customWidth="1"/>
    <col min="9226" max="9469" width="9.140625" style="1"/>
    <col min="9470" max="9470" width="7.85546875" style="1" customWidth="1"/>
    <col min="9471" max="9471" width="56.42578125" style="1" customWidth="1"/>
    <col min="9472" max="9472" width="18.7109375" style="1" customWidth="1"/>
    <col min="9473" max="9474" width="15.42578125" style="1" customWidth="1"/>
    <col min="9475" max="9475" width="14.85546875" style="1" customWidth="1"/>
    <col min="9476" max="9477" width="15.28515625" style="1" customWidth="1"/>
    <col min="9478" max="9478" width="15.5703125" style="1" customWidth="1"/>
    <col min="9479" max="9480" width="15.85546875" style="1" customWidth="1"/>
    <col min="9481" max="9481" width="17.42578125" style="1" customWidth="1"/>
    <col min="9482" max="9725" width="9.140625" style="1"/>
    <col min="9726" max="9726" width="7.85546875" style="1" customWidth="1"/>
    <col min="9727" max="9727" width="56.42578125" style="1" customWidth="1"/>
    <col min="9728" max="9728" width="18.7109375" style="1" customWidth="1"/>
    <col min="9729" max="9730" width="15.42578125" style="1" customWidth="1"/>
    <col min="9731" max="9731" width="14.85546875" style="1" customWidth="1"/>
    <col min="9732" max="9733" width="15.28515625" style="1" customWidth="1"/>
    <col min="9734" max="9734" width="15.5703125" style="1" customWidth="1"/>
    <col min="9735" max="9736" width="15.85546875" style="1" customWidth="1"/>
    <col min="9737" max="9737" width="17.42578125" style="1" customWidth="1"/>
    <col min="9738" max="9981" width="9.140625" style="1"/>
    <col min="9982" max="9982" width="7.85546875" style="1" customWidth="1"/>
    <col min="9983" max="9983" width="56.42578125" style="1" customWidth="1"/>
    <col min="9984" max="9984" width="18.7109375" style="1" customWidth="1"/>
    <col min="9985" max="9986" width="15.42578125" style="1" customWidth="1"/>
    <col min="9987" max="9987" width="14.85546875" style="1" customWidth="1"/>
    <col min="9988" max="9989" width="15.28515625" style="1" customWidth="1"/>
    <col min="9990" max="9990" width="15.5703125" style="1" customWidth="1"/>
    <col min="9991" max="9992" width="15.85546875" style="1" customWidth="1"/>
    <col min="9993" max="9993" width="17.42578125" style="1" customWidth="1"/>
    <col min="9994" max="10237" width="9.140625" style="1"/>
    <col min="10238" max="10238" width="7.85546875" style="1" customWidth="1"/>
    <col min="10239" max="10239" width="56.42578125" style="1" customWidth="1"/>
    <col min="10240" max="10240" width="18.7109375" style="1" customWidth="1"/>
    <col min="10241" max="10242" width="15.42578125" style="1" customWidth="1"/>
    <col min="10243" max="10243" width="14.85546875" style="1" customWidth="1"/>
    <col min="10244" max="10245" width="15.28515625" style="1" customWidth="1"/>
    <col min="10246" max="10246" width="15.5703125" style="1" customWidth="1"/>
    <col min="10247" max="10248" width="15.85546875" style="1" customWidth="1"/>
    <col min="10249" max="10249" width="17.42578125" style="1" customWidth="1"/>
    <col min="10250" max="10493" width="9.140625" style="1"/>
    <col min="10494" max="10494" width="7.85546875" style="1" customWidth="1"/>
    <col min="10495" max="10495" width="56.42578125" style="1" customWidth="1"/>
    <col min="10496" max="10496" width="18.7109375" style="1" customWidth="1"/>
    <col min="10497" max="10498" width="15.42578125" style="1" customWidth="1"/>
    <col min="10499" max="10499" width="14.85546875" style="1" customWidth="1"/>
    <col min="10500" max="10501" width="15.28515625" style="1" customWidth="1"/>
    <col min="10502" max="10502" width="15.5703125" style="1" customWidth="1"/>
    <col min="10503" max="10504" width="15.85546875" style="1" customWidth="1"/>
    <col min="10505" max="10505" width="17.42578125" style="1" customWidth="1"/>
    <col min="10506" max="10749" width="9.140625" style="1"/>
    <col min="10750" max="10750" width="7.85546875" style="1" customWidth="1"/>
    <col min="10751" max="10751" width="56.42578125" style="1" customWidth="1"/>
    <col min="10752" max="10752" width="18.7109375" style="1" customWidth="1"/>
    <col min="10753" max="10754" width="15.42578125" style="1" customWidth="1"/>
    <col min="10755" max="10755" width="14.85546875" style="1" customWidth="1"/>
    <col min="10756" max="10757" width="15.28515625" style="1" customWidth="1"/>
    <col min="10758" max="10758" width="15.5703125" style="1" customWidth="1"/>
    <col min="10759" max="10760" width="15.85546875" style="1" customWidth="1"/>
    <col min="10761" max="10761" width="17.42578125" style="1" customWidth="1"/>
    <col min="10762" max="11005" width="9.140625" style="1"/>
    <col min="11006" max="11006" width="7.85546875" style="1" customWidth="1"/>
    <col min="11007" max="11007" width="56.42578125" style="1" customWidth="1"/>
    <col min="11008" max="11008" width="18.7109375" style="1" customWidth="1"/>
    <col min="11009" max="11010" width="15.42578125" style="1" customWidth="1"/>
    <col min="11011" max="11011" width="14.85546875" style="1" customWidth="1"/>
    <col min="11012" max="11013" width="15.28515625" style="1" customWidth="1"/>
    <col min="11014" max="11014" width="15.5703125" style="1" customWidth="1"/>
    <col min="11015" max="11016" width="15.85546875" style="1" customWidth="1"/>
    <col min="11017" max="11017" width="17.42578125" style="1" customWidth="1"/>
    <col min="11018" max="11261" width="9.140625" style="1"/>
    <col min="11262" max="11262" width="7.85546875" style="1" customWidth="1"/>
    <col min="11263" max="11263" width="56.42578125" style="1" customWidth="1"/>
    <col min="11264" max="11264" width="18.7109375" style="1" customWidth="1"/>
    <col min="11265" max="11266" width="15.42578125" style="1" customWidth="1"/>
    <col min="11267" max="11267" width="14.85546875" style="1" customWidth="1"/>
    <col min="11268" max="11269" width="15.28515625" style="1" customWidth="1"/>
    <col min="11270" max="11270" width="15.5703125" style="1" customWidth="1"/>
    <col min="11271" max="11272" width="15.85546875" style="1" customWidth="1"/>
    <col min="11273" max="11273" width="17.42578125" style="1" customWidth="1"/>
    <col min="11274" max="11517" width="9.140625" style="1"/>
    <col min="11518" max="11518" width="7.85546875" style="1" customWidth="1"/>
    <col min="11519" max="11519" width="56.42578125" style="1" customWidth="1"/>
    <col min="11520" max="11520" width="18.7109375" style="1" customWidth="1"/>
    <col min="11521" max="11522" width="15.42578125" style="1" customWidth="1"/>
    <col min="11523" max="11523" width="14.85546875" style="1" customWidth="1"/>
    <col min="11524" max="11525" width="15.28515625" style="1" customWidth="1"/>
    <col min="11526" max="11526" width="15.5703125" style="1" customWidth="1"/>
    <col min="11527" max="11528" width="15.85546875" style="1" customWidth="1"/>
    <col min="11529" max="11529" width="17.42578125" style="1" customWidth="1"/>
    <col min="11530" max="11773" width="9.140625" style="1"/>
    <col min="11774" max="11774" width="7.85546875" style="1" customWidth="1"/>
    <col min="11775" max="11775" width="56.42578125" style="1" customWidth="1"/>
    <col min="11776" max="11776" width="18.7109375" style="1" customWidth="1"/>
    <col min="11777" max="11778" width="15.42578125" style="1" customWidth="1"/>
    <col min="11779" max="11779" width="14.85546875" style="1" customWidth="1"/>
    <col min="11780" max="11781" width="15.28515625" style="1" customWidth="1"/>
    <col min="11782" max="11782" width="15.5703125" style="1" customWidth="1"/>
    <col min="11783" max="11784" width="15.85546875" style="1" customWidth="1"/>
    <col min="11785" max="11785" width="17.42578125" style="1" customWidth="1"/>
    <col min="11786" max="12029" width="9.140625" style="1"/>
    <col min="12030" max="12030" width="7.85546875" style="1" customWidth="1"/>
    <col min="12031" max="12031" width="56.42578125" style="1" customWidth="1"/>
    <col min="12032" max="12032" width="18.7109375" style="1" customWidth="1"/>
    <col min="12033" max="12034" width="15.42578125" style="1" customWidth="1"/>
    <col min="12035" max="12035" width="14.85546875" style="1" customWidth="1"/>
    <col min="12036" max="12037" width="15.28515625" style="1" customWidth="1"/>
    <col min="12038" max="12038" width="15.5703125" style="1" customWidth="1"/>
    <col min="12039" max="12040" width="15.85546875" style="1" customWidth="1"/>
    <col min="12041" max="12041" width="17.42578125" style="1" customWidth="1"/>
    <col min="12042" max="12285" width="9.140625" style="1"/>
    <col min="12286" max="12286" width="7.85546875" style="1" customWidth="1"/>
    <col min="12287" max="12287" width="56.42578125" style="1" customWidth="1"/>
    <col min="12288" max="12288" width="18.7109375" style="1" customWidth="1"/>
    <col min="12289" max="12290" width="15.42578125" style="1" customWidth="1"/>
    <col min="12291" max="12291" width="14.85546875" style="1" customWidth="1"/>
    <col min="12292" max="12293" width="15.28515625" style="1" customWidth="1"/>
    <col min="12294" max="12294" width="15.5703125" style="1" customWidth="1"/>
    <col min="12295" max="12296" width="15.85546875" style="1" customWidth="1"/>
    <col min="12297" max="12297" width="17.42578125" style="1" customWidth="1"/>
    <col min="12298" max="12541" width="9.140625" style="1"/>
    <col min="12542" max="12542" width="7.85546875" style="1" customWidth="1"/>
    <col min="12543" max="12543" width="56.42578125" style="1" customWidth="1"/>
    <col min="12544" max="12544" width="18.7109375" style="1" customWidth="1"/>
    <col min="12545" max="12546" width="15.42578125" style="1" customWidth="1"/>
    <col min="12547" max="12547" width="14.85546875" style="1" customWidth="1"/>
    <col min="12548" max="12549" width="15.28515625" style="1" customWidth="1"/>
    <col min="12550" max="12550" width="15.5703125" style="1" customWidth="1"/>
    <col min="12551" max="12552" width="15.85546875" style="1" customWidth="1"/>
    <col min="12553" max="12553" width="17.42578125" style="1" customWidth="1"/>
    <col min="12554" max="12797" width="9.140625" style="1"/>
    <col min="12798" max="12798" width="7.85546875" style="1" customWidth="1"/>
    <col min="12799" max="12799" width="56.42578125" style="1" customWidth="1"/>
    <col min="12800" max="12800" width="18.7109375" style="1" customWidth="1"/>
    <col min="12801" max="12802" width="15.42578125" style="1" customWidth="1"/>
    <col min="12803" max="12803" width="14.85546875" style="1" customWidth="1"/>
    <col min="12804" max="12805" width="15.28515625" style="1" customWidth="1"/>
    <col min="12806" max="12806" width="15.5703125" style="1" customWidth="1"/>
    <col min="12807" max="12808" width="15.85546875" style="1" customWidth="1"/>
    <col min="12809" max="12809" width="17.42578125" style="1" customWidth="1"/>
    <col min="12810" max="13053" width="9.140625" style="1"/>
    <col min="13054" max="13054" width="7.85546875" style="1" customWidth="1"/>
    <col min="13055" max="13055" width="56.42578125" style="1" customWidth="1"/>
    <col min="13056" max="13056" width="18.7109375" style="1" customWidth="1"/>
    <col min="13057" max="13058" width="15.42578125" style="1" customWidth="1"/>
    <col min="13059" max="13059" width="14.85546875" style="1" customWidth="1"/>
    <col min="13060" max="13061" width="15.28515625" style="1" customWidth="1"/>
    <col min="13062" max="13062" width="15.5703125" style="1" customWidth="1"/>
    <col min="13063" max="13064" width="15.85546875" style="1" customWidth="1"/>
    <col min="13065" max="13065" width="17.42578125" style="1" customWidth="1"/>
    <col min="13066" max="13309" width="9.140625" style="1"/>
    <col min="13310" max="13310" width="7.85546875" style="1" customWidth="1"/>
    <col min="13311" max="13311" width="56.42578125" style="1" customWidth="1"/>
    <col min="13312" max="13312" width="18.7109375" style="1" customWidth="1"/>
    <col min="13313" max="13314" width="15.42578125" style="1" customWidth="1"/>
    <col min="13315" max="13315" width="14.85546875" style="1" customWidth="1"/>
    <col min="13316" max="13317" width="15.28515625" style="1" customWidth="1"/>
    <col min="13318" max="13318" width="15.5703125" style="1" customWidth="1"/>
    <col min="13319" max="13320" width="15.85546875" style="1" customWidth="1"/>
    <col min="13321" max="13321" width="17.42578125" style="1" customWidth="1"/>
    <col min="13322" max="13565" width="9.140625" style="1"/>
    <col min="13566" max="13566" width="7.85546875" style="1" customWidth="1"/>
    <col min="13567" max="13567" width="56.42578125" style="1" customWidth="1"/>
    <col min="13568" max="13568" width="18.7109375" style="1" customWidth="1"/>
    <col min="13569" max="13570" width="15.42578125" style="1" customWidth="1"/>
    <col min="13571" max="13571" width="14.85546875" style="1" customWidth="1"/>
    <col min="13572" max="13573" width="15.28515625" style="1" customWidth="1"/>
    <col min="13574" max="13574" width="15.5703125" style="1" customWidth="1"/>
    <col min="13575" max="13576" width="15.85546875" style="1" customWidth="1"/>
    <col min="13577" max="13577" width="17.42578125" style="1" customWidth="1"/>
    <col min="13578" max="13821" width="9.140625" style="1"/>
    <col min="13822" max="13822" width="7.85546875" style="1" customWidth="1"/>
    <col min="13823" max="13823" width="56.42578125" style="1" customWidth="1"/>
    <col min="13824" max="13824" width="18.7109375" style="1" customWidth="1"/>
    <col min="13825" max="13826" width="15.42578125" style="1" customWidth="1"/>
    <col min="13827" max="13827" width="14.85546875" style="1" customWidth="1"/>
    <col min="13828" max="13829" width="15.28515625" style="1" customWidth="1"/>
    <col min="13830" max="13830" width="15.5703125" style="1" customWidth="1"/>
    <col min="13831" max="13832" width="15.85546875" style="1" customWidth="1"/>
    <col min="13833" max="13833" width="17.42578125" style="1" customWidth="1"/>
    <col min="13834" max="14077" width="9.140625" style="1"/>
    <col min="14078" max="14078" width="7.85546875" style="1" customWidth="1"/>
    <col min="14079" max="14079" width="56.42578125" style="1" customWidth="1"/>
    <col min="14080" max="14080" width="18.7109375" style="1" customWidth="1"/>
    <col min="14081" max="14082" width="15.42578125" style="1" customWidth="1"/>
    <col min="14083" max="14083" width="14.85546875" style="1" customWidth="1"/>
    <col min="14084" max="14085" width="15.28515625" style="1" customWidth="1"/>
    <col min="14086" max="14086" width="15.5703125" style="1" customWidth="1"/>
    <col min="14087" max="14088" width="15.85546875" style="1" customWidth="1"/>
    <col min="14089" max="14089" width="17.42578125" style="1" customWidth="1"/>
    <col min="14090" max="14333" width="9.140625" style="1"/>
    <col min="14334" max="14334" width="7.85546875" style="1" customWidth="1"/>
    <col min="14335" max="14335" width="56.42578125" style="1" customWidth="1"/>
    <col min="14336" max="14336" width="18.7109375" style="1" customWidth="1"/>
    <col min="14337" max="14338" width="15.42578125" style="1" customWidth="1"/>
    <col min="14339" max="14339" width="14.85546875" style="1" customWidth="1"/>
    <col min="14340" max="14341" width="15.28515625" style="1" customWidth="1"/>
    <col min="14342" max="14342" width="15.5703125" style="1" customWidth="1"/>
    <col min="14343" max="14344" width="15.85546875" style="1" customWidth="1"/>
    <col min="14345" max="14345" width="17.42578125" style="1" customWidth="1"/>
    <col min="14346" max="14589" width="9.140625" style="1"/>
    <col min="14590" max="14590" width="7.85546875" style="1" customWidth="1"/>
    <col min="14591" max="14591" width="56.42578125" style="1" customWidth="1"/>
    <col min="14592" max="14592" width="18.7109375" style="1" customWidth="1"/>
    <col min="14593" max="14594" width="15.42578125" style="1" customWidth="1"/>
    <col min="14595" max="14595" width="14.85546875" style="1" customWidth="1"/>
    <col min="14596" max="14597" width="15.28515625" style="1" customWidth="1"/>
    <col min="14598" max="14598" width="15.5703125" style="1" customWidth="1"/>
    <col min="14599" max="14600" width="15.85546875" style="1" customWidth="1"/>
    <col min="14601" max="14601" width="17.42578125" style="1" customWidth="1"/>
    <col min="14602" max="14845" width="9.140625" style="1"/>
    <col min="14846" max="14846" width="7.85546875" style="1" customWidth="1"/>
    <col min="14847" max="14847" width="56.42578125" style="1" customWidth="1"/>
    <col min="14848" max="14848" width="18.7109375" style="1" customWidth="1"/>
    <col min="14849" max="14850" width="15.42578125" style="1" customWidth="1"/>
    <col min="14851" max="14851" width="14.85546875" style="1" customWidth="1"/>
    <col min="14852" max="14853" width="15.28515625" style="1" customWidth="1"/>
    <col min="14854" max="14854" width="15.5703125" style="1" customWidth="1"/>
    <col min="14855" max="14856" width="15.85546875" style="1" customWidth="1"/>
    <col min="14857" max="14857" width="17.42578125" style="1" customWidth="1"/>
    <col min="14858" max="15101" width="9.140625" style="1"/>
    <col min="15102" max="15102" width="7.85546875" style="1" customWidth="1"/>
    <col min="15103" max="15103" width="56.42578125" style="1" customWidth="1"/>
    <col min="15104" max="15104" width="18.7109375" style="1" customWidth="1"/>
    <col min="15105" max="15106" width="15.42578125" style="1" customWidth="1"/>
    <col min="15107" max="15107" width="14.85546875" style="1" customWidth="1"/>
    <col min="15108" max="15109" width="15.28515625" style="1" customWidth="1"/>
    <col min="15110" max="15110" width="15.5703125" style="1" customWidth="1"/>
    <col min="15111" max="15112" width="15.85546875" style="1" customWidth="1"/>
    <col min="15113" max="15113" width="17.42578125" style="1" customWidth="1"/>
    <col min="15114" max="15357" width="9.140625" style="1"/>
    <col min="15358" max="15358" width="7.85546875" style="1" customWidth="1"/>
    <col min="15359" max="15359" width="56.42578125" style="1" customWidth="1"/>
    <col min="15360" max="15360" width="18.7109375" style="1" customWidth="1"/>
    <col min="15361" max="15362" width="15.42578125" style="1" customWidth="1"/>
    <col min="15363" max="15363" width="14.85546875" style="1" customWidth="1"/>
    <col min="15364" max="15365" width="15.28515625" style="1" customWidth="1"/>
    <col min="15366" max="15366" width="15.5703125" style="1" customWidth="1"/>
    <col min="15367" max="15368" width="15.85546875" style="1" customWidth="1"/>
    <col min="15369" max="15369" width="17.42578125" style="1" customWidth="1"/>
    <col min="15370" max="15613" width="9.140625" style="1"/>
    <col min="15614" max="15614" width="7.85546875" style="1" customWidth="1"/>
    <col min="15615" max="15615" width="56.42578125" style="1" customWidth="1"/>
    <col min="15616" max="15616" width="18.7109375" style="1" customWidth="1"/>
    <col min="15617" max="15618" width="15.42578125" style="1" customWidth="1"/>
    <col min="15619" max="15619" width="14.85546875" style="1" customWidth="1"/>
    <col min="15620" max="15621" width="15.28515625" style="1" customWidth="1"/>
    <col min="15622" max="15622" width="15.5703125" style="1" customWidth="1"/>
    <col min="15623" max="15624" width="15.85546875" style="1" customWidth="1"/>
    <col min="15625" max="15625" width="17.42578125" style="1" customWidth="1"/>
    <col min="15626" max="15869" width="9.140625" style="1"/>
    <col min="15870" max="15870" width="7.85546875" style="1" customWidth="1"/>
    <col min="15871" max="15871" width="56.42578125" style="1" customWidth="1"/>
    <col min="15872" max="15872" width="18.7109375" style="1" customWidth="1"/>
    <col min="15873" max="15874" width="15.42578125" style="1" customWidth="1"/>
    <col min="15875" max="15875" width="14.85546875" style="1" customWidth="1"/>
    <col min="15876" max="15877" width="15.28515625" style="1" customWidth="1"/>
    <col min="15878" max="15878" width="15.5703125" style="1" customWidth="1"/>
    <col min="15879" max="15880" width="15.85546875" style="1" customWidth="1"/>
    <col min="15881" max="15881" width="17.42578125" style="1" customWidth="1"/>
    <col min="15882" max="16125" width="9.140625" style="1"/>
    <col min="16126" max="16126" width="7.85546875" style="1" customWidth="1"/>
    <col min="16127" max="16127" width="56.42578125" style="1" customWidth="1"/>
    <col min="16128" max="16128" width="18.7109375" style="1" customWidth="1"/>
    <col min="16129" max="16130" width="15.42578125" style="1" customWidth="1"/>
    <col min="16131" max="16131" width="14.85546875" style="1" customWidth="1"/>
    <col min="16132" max="16133" width="15.28515625" style="1" customWidth="1"/>
    <col min="16134" max="16134" width="15.5703125" style="1" customWidth="1"/>
    <col min="16135" max="16136" width="15.85546875" style="1" customWidth="1"/>
    <col min="16137" max="16137" width="17.42578125" style="1" customWidth="1"/>
    <col min="16138" max="16384" width="9.140625" style="1"/>
  </cols>
  <sheetData>
    <row r="1" spans="1:13" ht="61.5" customHeight="1" x14ac:dyDescent="0.25">
      <c r="A1" s="122" t="s">
        <v>729</v>
      </c>
      <c r="B1" s="122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13" ht="21" customHeight="1" thickBot="1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 t="s">
        <v>180</v>
      </c>
    </row>
    <row r="3" spans="1:13" ht="63" x14ac:dyDescent="0.25">
      <c r="A3" s="93" t="s">
        <v>214</v>
      </c>
      <c r="B3" s="93" t="s">
        <v>319</v>
      </c>
      <c r="C3" s="93" t="s">
        <v>320</v>
      </c>
      <c r="D3" s="93" t="s">
        <v>321</v>
      </c>
      <c r="E3" s="93" t="s">
        <v>322</v>
      </c>
      <c r="F3" s="93" t="s">
        <v>730</v>
      </c>
      <c r="G3" s="93" t="s">
        <v>768</v>
      </c>
      <c r="H3" s="93" t="s">
        <v>769</v>
      </c>
      <c r="I3" s="93" t="s">
        <v>770</v>
      </c>
      <c r="J3" s="93" t="s">
        <v>771</v>
      </c>
      <c r="K3" s="93" t="s">
        <v>772</v>
      </c>
      <c r="L3" s="93" t="s">
        <v>773</v>
      </c>
      <c r="M3" s="82" t="s">
        <v>728</v>
      </c>
    </row>
    <row r="4" spans="1:13" ht="15.75" x14ac:dyDescent="0.25">
      <c r="A4" s="93" t="s">
        <v>577</v>
      </c>
      <c r="B4" s="93" t="s">
        <v>578</v>
      </c>
      <c r="C4" s="93" t="s">
        <v>579</v>
      </c>
      <c r="D4" s="93" t="s">
        <v>580</v>
      </c>
      <c r="E4" s="93" t="s">
        <v>581</v>
      </c>
      <c r="F4" s="93" t="s">
        <v>582</v>
      </c>
      <c r="G4" s="93">
        <v>7</v>
      </c>
      <c r="H4" s="93">
        <v>8</v>
      </c>
      <c r="I4" s="93">
        <v>9</v>
      </c>
      <c r="J4" s="93">
        <v>10</v>
      </c>
      <c r="K4" s="93">
        <v>11</v>
      </c>
      <c r="L4" s="93">
        <v>12</v>
      </c>
      <c r="M4" s="93">
        <v>13</v>
      </c>
    </row>
    <row r="5" spans="1:13" ht="15.75" x14ac:dyDescent="0.25">
      <c r="A5" s="94" t="s">
        <v>181</v>
      </c>
      <c r="B5" s="93" t="s">
        <v>323</v>
      </c>
      <c r="C5" s="93" t="s">
        <v>345</v>
      </c>
      <c r="D5" s="93" t="s">
        <v>345</v>
      </c>
      <c r="E5" s="93" t="s">
        <v>345</v>
      </c>
      <c r="F5" s="95">
        <f t="shared" ref="F5:L5" si="0">+F6+F10+F19+F33+F37+F53+F57</f>
        <v>27037850</v>
      </c>
      <c r="G5" s="95">
        <f t="shared" si="0"/>
        <v>0</v>
      </c>
      <c r="H5" s="95">
        <f t="shared" si="0"/>
        <v>0</v>
      </c>
      <c r="I5" s="95">
        <f t="shared" si="0"/>
        <v>31552</v>
      </c>
      <c r="J5" s="95">
        <f t="shared" si="0"/>
        <v>0</v>
      </c>
      <c r="K5" s="95">
        <f t="shared" si="0"/>
        <v>-7273.8399999999965</v>
      </c>
      <c r="L5" s="95">
        <f t="shared" si="0"/>
        <v>0</v>
      </c>
      <c r="M5" s="95">
        <f>SUM(F5:L5)</f>
        <v>27062128.16</v>
      </c>
    </row>
    <row r="6" spans="1:13" ht="63" x14ac:dyDescent="0.25">
      <c r="A6" s="94" t="s">
        <v>182</v>
      </c>
      <c r="B6" s="93" t="s">
        <v>323</v>
      </c>
      <c r="C6" s="93" t="s">
        <v>324</v>
      </c>
      <c r="D6" s="93" t="s">
        <v>345</v>
      </c>
      <c r="E6" s="93" t="s">
        <v>345</v>
      </c>
      <c r="F6" s="95">
        <f t="shared" ref="F6:L8" si="1">F7</f>
        <v>1168467</v>
      </c>
      <c r="G6" s="95">
        <f t="shared" si="1"/>
        <v>0</v>
      </c>
      <c r="H6" s="95">
        <f t="shared" si="1"/>
        <v>0</v>
      </c>
      <c r="I6" s="95">
        <f t="shared" si="1"/>
        <v>0</v>
      </c>
      <c r="J6" s="95">
        <f t="shared" si="1"/>
        <v>0</v>
      </c>
      <c r="K6" s="95">
        <f t="shared" si="1"/>
        <v>-6208</v>
      </c>
      <c r="L6" s="95">
        <f t="shared" si="1"/>
        <v>0</v>
      </c>
      <c r="M6" s="95">
        <f t="shared" ref="M6:M69" si="2">SUM(F6:L6)</f>
        <v>1162259</v>
      </c>
    </row>
    <row r="7" spans="1:13" ht="31.5" x14ac:dyDescent="0.25">
      <c r="A7" s="96" t="s">
        <v>583</v>
      </c>
      <c r="B7" s="93" t="s">
        <v>323</v>
      </c>
      <c r="C7" s="93" t="s">
        <v>324</v>
      </c>
      <c r="D7" s="93" t="s">
        <v>325</v>
      </c>
      <c r="E7" s="97" t="s">
        <v>345</v>
      </c>
      <c r="F7" s="95">
        <f t="shared" si="1"/>
        <v>1168467</v>
      </c>
      <c r="G7" s="95">
        <f t="shared" si="1"/>
        <v>0</v>
      </c>
      <c r="H7" s="95">
        <f t="shared" si="1"/>
        <v>0</v>
      </c>
      <c r="I7" s="95">
        <f t="shared" si="1"/>
        <v>0</v>
      </c>
      <c r="J7" s="95">
        <f t="shared" si="1"/>
        <v>0</v>
      </c>
      <c r="K7" s="95">
        <f t="shared" si="1"/>
        <v>-6208</v>
      </c>
      <c r="L7" s="95">
        <f t="shared" si="1"/>
        <v>0</v>
      </c>
      <c r="M7" s="95">
        <f t="shared" si="2"/>
        <v>1162259</v>
      </c>
    </row>
    <row r="8" spans="1:13" ht="110.25" x14ac:dyDescent="0.25">
      <c r="A8" s="96" t="s">
        <v>326</v>
      </c>
      <c r="B8" s="93" t="s">
        <v>323</v>
      </c>
      <c r="C8" s="93" t="s">
        <v>324</v>
      </c>
      <c r="D8" s="93" t="s">
        <v>325</v>
      </c>
      <c r="E8" s="93" t="s">
        <v>327</v>
      </c>
      <c r="F8" s="95">
        <f t="shared" si="1"/>
        <v>1168467</v>
      </c>
      <c r="G8" s="95">
        <f t="shared" si="1"/>
        <v>0</v>
      </c>
      <c r="H8" s="95">
        <f t="shared" si="1"/>
        <v>0</v>
      </c>
      <c r="I8" s="95">
        <f t="shared" si="1"/>
        <v>0</v>
      </c>
      <c r="J8" s="95">
        <f t="shared" si="1"/>
        <v>0</v>
      </c>
      <c r="K8" s="95">
        <f t="shared" si="1"/>
        <v>-6208</v>
      </c>
      <c r="L8" s="95">
        <f t="shared" si="1"/>
        <v>0</v>
      </c>
      <c r="M8" s="95">
        <f t="shared" si="2"/>
        <v>1162259</v>
      </c>
    </row>
    <row r="9" spans="1:13" ht="47.25" x14ac:dyDescent="0.25">
      <c r="A9" s="96" t="s">
        <v>328</v>
      </c>
      <c r="B9" s="93" t="s">
        <v>323</v>
      </c>
      <c r="C9" s="93" t="s">
        <v>324</v>
      </c>
      <c r="D9" s="93" t="s">
        <v>325</v>
      </c>
      <c r="E9" s="93" t="s">
        <v>329</v>
      </c>
      <c r="F9" s="95">
        <v>1168467</v>
      </c>
      <c r="G9" s="95">
        <v>0</v>
      </c>
      <c r="H9" s="95">
        <v>0</v>
      </c>
      <c r="I9" s="95">
        <v>0</v>
      </c>
      <c r="J9" s="95">
        <v>0</v>
      </c>
      <c r="K9" s="95">
        <v>-6208</v>
      </c>
      <c r="L9" s="95"/>
      <c r="M9" s="95">
        <f t="shared" si="2"/>
        <v>1162259</v>
      </c>
    </row>
    <row r="10" spans="1:13" ht="78.75" x14ac:dyDescent="0.25">
      <c r="A10" s="94" t="s">
        <v>183</v>
      </c>
      <c r="B10" s="93" t="s">
        <v>323</v>
      </c>
      <c r="C10" s="93" t="s">
        <v>330</v>
      </c>
      <c r="D10" s="93" t="s">
        <v>345</v>
      </c>
      <c r="E10" s="93" t="s">
        <v>345</v>
      </c>
      <c r="F10" s="95">
        <f t="shared" ref="F10:L10" si="3">F11+F16</f>
        <v>1066428</v>
      </c>
      <c r="G10" s="95">
        <f t="shared" si="3"/>
        <v>0</v>
      </c>
      <c r="H10" s="95">
        <f t="shared" si="3"/>
        <v>0</v>
      </c>
      <c r="I10" s="95">
        <f t="shared" si="3"/>
        <v>0</v>
      </c>
      <c r="J10" s="95">
        <f t="shared" si="3"/>
        <v>0</v>
      </c>
      <c r="K10" s="95">
        <f t="shared" si="3"/>
        <v>-17416</v>
      </c>
      <c r="L10" s="95">
        <f t="shared" si="3"/>
        <v>0</v>
      </c>
      <c r="M10" s="95">
        <f t="shared" si="2"/>
        <v>1049012</v>
      </c>
    </row>
    <row r="11" spans="1:13" ht="47.25" x14ac:dyDescent="0.25">
      <c r="A11" s="96" t="s">
        <v>331</v>
      </c>
      <c r="B11" s="93" t="s">
        <v>323</v>
      </c>
      <c r="C11" s="93" t="s">
        <v>330</v>
      </c>
      <c r="D11" s="93" t="s">
        <v>332</v>
      </c>
      <c r="E11" s="97" t="s">
        <v>345</v>
      </c>
      <c r="F11" s="95">
        <f t="shared" ref="F11:L11" si="4">F12+F14</f>
        <v>991428</v>
      </c>
      <c r="G11" s="95">
        <f t="shared" si="4"/>
        <v>0</v>
      </c>
      <c r="H11" s="95">
        <f t="shared" si="4"/>
        <v>0</v>
      </c>
      <c r="I11" s="95">
        <f t="shared" si="4"/>
        <v>0</v>
      </c>
      <c r="J11" s="95">
        <f t="shared" si="4"/>
        <v>0</v>
      </c>
      <c r="K11" s="95">
        <f t="shared" si="4"/>
        <v>-17416</v>
      </c>
      <c r="L11" s="95">
        <f t="shared" si="4"/>
        <v>0</v>
      </c>
      <c r="M11" s="95">
        <f t="shared" si="2"/>
        <v>974012</v>
      </c>
    </row>
    <row r="12" spans="1:13" ht="110.25" x14ac:dyDescent="0.25">
      <c r="A12" s="96" t="s">
        <v>326</v>
      </c>
      <c r="B12" s="93" t="s">
        <v>323</v>
      </c>
      <c r="C12" s="93" t="s">
        <v>330</v>
      </c>
      <c r="D12" s="93" t="s">
        <v>332</v>
      </c>
      <c r="E12" s="93" t="s">
        <v>327</v>
      </c>
      <c r="F12" s="95">
        <f t="shared" ref="F12:L12" si="5">F13</f>
        <v>800523</v>
      </c>
      <c r="G12" s="95">
        <f t="shared" si="5"/>
        <v>0</v>
      </c>
      <c r="H12" s="95">
        <f t="shared" si="5"/>
        <v>0</v>
      </c>
      <c r="I12" s="95">
        <f t="shared" si="5"/>
        <v>0</v>
      </c>
      <c r="J12" s="95">
        <f t="shared" si="5"/>
        <v>0</v>
      </c>
      <c r="K12" s="95">
        <f t="shared" si="5"/>
        <v>-17416</v>
      </c>
      <c r="L12" s="95">
        <f t="shared" si="5"/>
        <v>0</v>
      </c>
      <c r="M12" s="95">
        <f t="shared" si="2"/>
        <v>783107</v>
      </c>
    </row>
    <row r="13" spans="1:13" ht="47.25" x14ac:dyDescent="0.25">
      <c r="A13" s="96" t="s">
        <v>328</v>
      </c>
      <c r="B13" s="93" t="s">
        <v>323</v>
      </c>
      <c r="C13" s="93" t="s">
        <v>330</v>
      </c>
      <c r="D13" s="93" t="s">
        <v>332</v>
      </c>
      <c r="E13" s="93" t="s">
        <v>329</v>
      </c>
      <c r="F13" s="95">
        <v>800523</v>
      </c>
      <c r="G13" s="95">
        <v>0</v>
      </c>
      <c r="H13" s="95">
        <v>0</v>
      </c>
      <c r="I13" s="95">
        <v>0</v>
      </c>
      <c r="J13" s="95">
        <v>0</v>
      </c>
      <c r="K13" s="95">
        <v>-17416</v>
      </c>
      <c r="L13" s="95"/>
      <c r="M13" s="95">
        <f t="shared" si="2"/>
        <v>783107</v>
      </c>
    </row>
    <row r="14" spans="1:13" ht="47.25" x14ac:dyDescent="0.25">
      <c r="A14" s="96" t="s">
        <v>333</v>
      </c>
      <c r="B14" s="93" t="s">
        <v>323</v>
      </c>
      <c r="C14" s="93" t="s">
        <v>330</v>
      </c>
      <c r="D14" s="93" t="s">
        <v>332</v>
      </c>
      <c r="E14" s="93" t="s">
        <v>334</v>
      </c>
      <c r="F14" s="95">
        <f t="shared" ref="F14:L14" si="6">F15</f>
        <v>190905</v>
      </c>
      <c r="G14" s="95">
        <f t="shared" si="6"/>
        <v>0</v>
      </c>
      <c r="H14" s="95">
        <f t="shared" si="6"/>
        <v>0</v>
      </c>
      <c r="I14" s="95">
        <f t="shared" si="6"/>
        <v>0</v>
      </c>
      <c r="J14" s="95">
        <f t="shared" si="6"/>
        <v>0</v>
      </c>
      <c r="K14" s="95">
        <f t="shared" si="6"/>
        <v>0</v>
      </c>
      <c r="L14" s="95">
        <f t="shared" si="6"/>
        <v>0</v>
      </c>
      <c r="M14" s="95">
        <f t="shared" si="2"/>
        <v>190905</v>
      </c>
    </row>
    <row r="15" spans="1:13" ht="47.25" x14ac:dyDescent="0.25">
      <c r="A15" s="96" t="s">
        <v>335</v>
      </c>
      <c r="B15" s="93" t="s">
        <v>323</v>
      </c>
      <c r="C15" s="93" t="s">
        <v>330</v>
      </c>
      <c r="D15" s="93" t="s">
        <v>332</v>
      </c>
      <c r="E15" s="93" t="s">
        <v>336</v>
      </c>
      <c r="F15" s="95">
        <v>190905</v>
      </c>
      <c r="G15" s="95"/>
      <c r="H15" s="95"/>
      <c r="I15" s="95"/>
      <c r="J15" s="95"/>
      <c r="K15" s="95"/>
      <c r="L15" s="95"/>
      <c r="M15" s="95">
        <f t="shared" si="2"/>
        <v>190905</v>
      </c>
    </row>
    <row r="16" spans="1:13" ht="63" x14ac:dyDescent="0.25">
      <c r="A16" s="96" t="s">
        <v>731</v>
      </c>
      <c r="B16" s="93" t="s">
        <v>323</v>
      </c>
      <c r="C16" s="93" t="s">
        <v>330</v>
      </c>
      <c r="D16" s="93" t="s">
        <v>732</v>
      </c>
      <c r="E16" s="97" t="s">
        <v>345</v>
      </c>
      <c r="F16" s="95">
        <f t="shared" ref="F16:L17" si="7">F17</f>
        <v>75000</v>
      </c>
      <c r="G16" s="95">
        <f t="shared" si="7"/>
        <v>0</v>
      </c>
      <c r="H16" s="95">
        <f t="shared" si="7"/>
        <v>0</v>
      </c>
      <c r="I16" s="95">
        <f t="shared" si="7"/>
        <v>0</v>
      </c>
      <c r="J16" s="95">
        <f t="shared" si="7"/>
        <v>0</v>
      </c>
      <c r="K16" s="95">
        <f t="shared" si="7"/>
        <v>0</v>
      </c>
      <c r="L16" s="95">
        <f t="shared" si="7"/>
        <v>0</v>
      </c>
      <c r="M16" s="95">
        <f t="shared" si="2"/>
        <v>75000</v>
      </c>
    </row>
    <row r="17" spans="1:13" ht="47.25" x14ac:dyDescent="0.25">
      <c r="A17" s="96" t="s">
        <v>333</v>
      </c>
      <c r="B17" s="93" t="s">
        <v>323</v>
      </c>
      <c r="C17" s="93" t="s">
        <v>330</v>
      </c>
      <c r="D17" s="93" t="s">
        <v>732</v>
      </c>
      <c r="E17" s="93" t="s">
        <v>334</v>
      </c>
      <c r="F17" s="95">
        <f t="shared" si="7"/>
        <v>75000</v>
      </c>
      <c r="G17" s="95">
        <f t="shared" si="7"/>
        <v>0</v>
      </c>
      <c r="H17" s="95">
        <f t="shared" si="7"/>
        <v>0</v>
      </c>
      <c r="I17" s="95">
        <f t="shared" si="7"/>
        <v>0</v>
      </c>
      <c r="J17" s="95">
        <f t="shared" si="7"/>
        <v>0</v>
      </c>
      <c r="K17" s="95">
        <f t="shared" si="7"/>
        <v>0</v>
      </c>
      <c r="L17" s="95">
        <f t="shared" si="7"/>
        <v>0</v>
      </c>
      <c r="M17" s="95">
        <f t="shared" si="2"/>
        <v>75000</v>
      </c>
    </row>
    <row r="18" spans="1:13" ht="47.25" x14ac:dyDescent="0.25">
      <c r="A18" s="96" t="s">
        <v>335</v>
      </c>
      <c r="B18" s="93" t="s">
        <v>323</v>
      </c>
      <c r="C18" s="93" t="s">
        <v>330</v>
      </c>
      <c r="D18" s="93" t="s">
        <v>732</v>
      </c>
      <c r="E18" s="93" t="s">
        <v>336</v>
      </c>
      <c r="F18" s="95">
        <v>75000</v>
      </c>
      <c r="G18" s="95"/>
      <c r="H18" s="95"/>
      <c r="I18" s="95"/>
      <c r="J18" s="95"/>
      <c r="K18" s="95"/>
      <c r="L18" s="95"/>
      <c r="M18" s="95">
        <f t="shared" si="2"/>
        <v>75000</v>
      </c>
    </row>
    <row r="19" spans="1:13" ht="94.5" x14ac:dyDescent="0.25">
      <c r="A19" s="94" t="s">
        <v>184</v>
      </c>
      <c r="B19" s="93" t="s">
        <v>323</v>
      </c>
      <c r="C19" s="93" t="s">
        <v>341</v>
      </c>
      <c r="D19" s="93" t="s">
        <v>345</v>
      </c>
      <c r="E19" s="93" t="s">
        <v>345</v>
      </c>
      <c r="F19" s="95">
        <f t="shared" ref="F19:L19" si="8">F20+F23+F30</f>
        <v>15143143</v>
      </c>
      <c r="G19" s="95">
        <f t="shared" si="8"/>
        <v>0</v>
      </c>
      <c r="H19" s="95">
        <f t="shared" si="8"/>
        <v>0</v>
      </c>
      <c r="I19" s="95">
        <f t="shared" si="8"/>
        <v>0</v>
      </c>
      <c r="J19" s="95">
        <f t="shared" si="8"/>
        <v>0</v>
      </c>
      <c r="K19" s="95">
        <f t="shared" si="8"/>
        <v>-104808</v>
      </c>
      <c r="L19" s="95">
        <f t="shared" si="8"/>
        <v>0</v>
      </c>
      <c r="M19" s="95">
        <f t="shared" si="2"/>
        <v>15038335</v>
      </c>
    </row>
    <row r="20" spans="1:13" ht="63" x14ac:dyDescent="0.25">
      <c r="A20" s="96" t="s">
        <v>584</v>
      </c>
      <c r="B20" s="93" t="s">
        <v>323</v>
      </c>
      <c r="C20" s="93" t="s">
        <v>341</v>
      </c>
      <c r="D20" s="93" t="s">
        <v>342</v>
      </c>
      <c r="E20" s="97" t="s">
        <v>345</v>
      </c>
      <c r="F20" s="95">
        <f t="shared" ref="F20:L21" si="9">F21</f>
        <v>1553928</v>
      </c>
      <c r="G20" s="95">
        <f t="shared" si="9"/>
        <v>0</v>
      </c>
      <c r="H20" s="95">
        <f t="shared" si="9"/>
        <v>0</v>
      </c>
      <c r="I20" s="95">
        <f t="shared" si="9"/>
        <v>0</v>
      </c>
      <c r="J20" s="95">
        <f t="shared" si="9"/>
        <v>0</v>
      </c>
      <c r="K20" s="95">
        <f t="shared" si="9"/>
        <v>-4808</v>
      </c>
      <c r="L20" s="95">
        <f t="shared" si="9"/>
        <v>0</v>
      </c>
      <c r="M20" s="95">
        <f t="shared" si="2"/>
        <v>1549120</v>
      </c>
    </row>
    <row r="21" spans="1:13" ht="110.25" x14ac:dyDescent="0.25">
      <c r="A21" s="96" t="s">
        <v>326</v>
      </c>
      <c r="B21" s="93" t="s">
        <v>323</v>
      </c>
      <c r="C21" s="93" t="s">
        <v>341</v>
      </c>
      <c r="D21" s="93" t="s">
        <v>342</v>
      </c>
      <c r="E21" s="93" t="s">
        <v>327</v>
      </c>
      <c r="F21" s="95">
        <f t="shared" si="9"/>
        <v>1553928</v>
      </c>
      <c r="G21" s="95">
        <f t="shared" si="9"/>
        <v>0</v>
      </c>
      <c r="H21" s="95">
        <f t="shared" si="9"/>
        <v>0</v>
      </c>
      <c r="I21" s="95">
        <f t="shared" si="9"/>
        <v>0</v>
      </c>
      <c r="J21" s="95">
        <f t="shared" si="9"/>
        <v>0</v>
      </c>
      <c r="K21" s="95">
        <f t="shared" si="9"/>
        <v>-4808</v>
      </c>
      <c r="L21" s="95">
        <f t="shared" si="9"/>
        <v>0</v>
      </c>
      <c r="M21" s="95">
        <f t="shared" si="2"/>
        <v>1549120</v>
      </c>
    </row>
    <row r="22" spans="1:13" ht="47.25" x14ac:dyDescent="0.25">
      <c r="A22" s="96" t="s">
        <v>328</v>
      </c>
      <c r="B22" s="93" t="s">
        <v>323</v>
      </c>
      <c r="C22" s="93" t="s">
        <v>341</v>
      </c>
      <c r="D22" s="93" t="s">
        <v>342</v>
      </c>
      <c r="E22" s="93" t="s">
        <v>329</v>
      </c>
      <c r="F22" s="95">
        <v>1553928</v>
      </c>
      <c r="G22" s="95"/>
      <c r="H22" s="95"/>
      <c r="I22" s="95"/>
      <c r="J22" s="95"/>
      <c r="K22" s="95">
        <v>-4808</v>
      </c>
      <c r="L22" s="95"/>
      <c r="M22" s="95">
        <f t="shared" si="2"/>
        <v>1549120</v>
      </c>
    </row>
    <row r="23" spans="1:13" ht="47.25" x14ac:dyDescent="0.25">
      <c r="A23" s="96" t="s">
        <v>331</v>
      </c>
      <c r="B23" s="93" t="s">
        <v>323</v>
      </c>
      <c r="C23" s="93" t="s">
        <v>341</v>
      </c>
      <c r="D23" s="93" t="s">
        <v>343</v>
      </c>
      <c r="E23" s="97" t="s">
        <v>345</v>
      </c>
      <c r="F23" s="95">
        <f t="shared" ref="F23:L23" si="10">F24+F26+F28</f>
        <v>13514215</v>
      </c>
      <c r="G23" s="95">
        <f t="shared" si="10"/>
        <v>0</v>
      </c>
      <c r="H23" s="95">
        <f t="shared" si="10"/>
        <v>0</v>
      </c>
      <c r="I23" s="95">
        <f t="shared" si="10"/>
        <v>0</v>
      </c>
      <c r="J23" s="95">
        <f t="shared" si="10"/>
        <v>0</v>
      </c>
      <c r="K23" s="95">
        <f t="shared" si="10"/>
        <v>-100000</v>
      </c>
      <c r="L23" s="95">
        <f t="shared" si="10"/>
        <v>0</v>
      </c>
      <c r="M23" s="95">
        <f t="shared" si="2"/>
        <v>13414215</v>
      </c>
    </row>
    <row r="24" spans="1:13" ht="110.25" x14ac:dyDescent="0.25">
      <c r="A24" s="96" t="s">
        <v>326</v>
      </c>
      <c r="B24" s="93" t="s">
        <v>323</v>
      </c>
      <c r="C24" s="93" t="s">
        <v>341</v>
      </c>
      <c r="D24" s="93" t="s">
        <v>343</v>
      </c>
      <c r="E24" s="93" t="s">
        <v>327</v>
      </c>
      <c r="F24" s="95">
        <f t="shared" ref="F24:L24" si="11">F25</f>
        <v>11628229</v>
      </c>
      <c r="G24" s="95">
        <f t="shared" si="11"/>
        <v>0</v>
      </c>
      <c r="H24" s="95">
        <f t="shared" si="11"/>
        <v>0</v>
      </c>
      <c r="I24" s="95">
        <f t="shared" si="11"/>
        <v>0</v>
      </c>
      <c r="J24" s="95">
        <f t="shared" si="11"/>
        <v>0</v>
      </c>
      <c r="K24" s="95">
        <f t="shared" si="11"/>
        <v>-100000</v>
      </c>
      <c r="L24" s="95">
        <f t="shared" si="11"/>
        <v>0</v>
      </c>
      <c r="M24" s="95">
        <f t="shared" si="2"/>
        <v>11528229</v>
      </c>
    </row>
    <row r="25" spans="1:13" ht="47.25" x14ac:dyDescent="0.25">
      <c r="A25" s="96" t="s">
        <v>328</v>
      </c>
      <c r="B25" s="93" t="s">
        <v>323</v>
      </c>
      <c r="C25" s="93" t="s">
        <v>341</v>
      </c>
      <c r="D25" s="93" t="s">
        <v>343</v>
      </c>
      <c r="E25" s="93" t="s">
        <v>329</v>
      </c>
      <c r="F25" s="95">
        <v>11628229</v>
      </c>
      <c r="G25" s="95"/>
      <c r="H25" s="95"/>
      <c r="I25" s="95"/>
      <c r="J25" s="95"/>
      <c r="K25" s="95">
        <v>-100000</v>
      </c>
      <c r="L25" s="95"/>
      <c r="M25" s="95">
        <f t="shared" si="2"/>
        <v>11528229</v>
      </c>
    </row>
    <row r="26" spans="1:13" ht="47.25" x14ac:dyDescent="0.25">
      <c r="A26" s="96" t="s">
        <v>333</v>
      </c>
      <c r="B26" s="93" t="s">
        <v>323</v>
      </c>
      <c r="C26" s="93" t="s">
        <v>341</v>
      </c>
      <c r="D26" s="93" t="s">
        <v>343</v>
      </c>
      <c r="E26" s="93" t="s">
        <v>334</v>
      </c>
      <c r="F26" s="95">
        <f t="shared" ref="F26:L26" si="12">F27</f>
        <v>1865433</v>
      </c>
      <c r="G26" s="95">
        <f t="shared" si="12"/>
        <v>0</v>
      </c>
      <c r="H26" s="95">
        <f t="shared" si="12"/>
        <v>0</v>
      </c>
      <c r="I26" s="95">
        <f t="shared" si="12"/>
        <v>0</v>
      </c>
      <c r="J26" s="95">
        <f t="shared" si="12"/>
        <v>0</v>
      </c>
      <c r="K26" s="95">
        <f t="shared" si="12"/>
        <v>0</v>
      </c>
      <c r="L26" s="95">
        <f t="shared" si="12"/>
        <v>0</v>
      </c>
      <c r="M26" s="95">
        <f t="shared" si="2"/>
        <v>1865433</v>
      </c>
    </row>
    <row r="27" spans="1:13" ht="47.25" x14ac:dyDescent="0.25">
      <c r="A27" s="96" t="s">
        <v>335</v>
      </c>
      <c r="B27" s="93" t="s">
        <v>323</v>
      </c>
      <c r="C27" s="93" t="s">
        <v>341</v>
      </c>
      <c r="D27" s="93" t="s">
        <v>343</v>
      </c>
      <c r="E27" s="93" t="s">
        <v>336</v>
      </c>
      <c r="F27" s="95">
        <v>1865433</v>
      </c>
      <c r="G27" s="95"/>
      <c r="H27" s="95"/>
      <c r="I27" s="95"/>
      <c r="J27" s="95"/>
      <c r="K27" s="95"/>
      <c r="L27" s="95"/>
      <c r="M27" s="95">
        <f t="shared" si="2"/>
        <v>1865433</v>
      </c>
    </row>
    <row r="28" spans="1:13" ht="15.75" x14ac:dyDescent="0.25">
      <c r="A28" s="96" t="s">
        <v>337</v>
      </c>
      <c r="B28" s="93" t="s">
        <v>323</v>
      </c>
      <c r="C28" s="93" t="s">
        <v>341</v>
      </c>
      <c r="D28" s="93" t="s">
        <v>343</v>
      </c>
      <c r="E28" s="93" t="s">
        <v>338</v>
      </c>
      <c r="F28" s="95">
        <f t="shared" ref="F28:L28" si="13">F29</f>
        <v>20553</v>
      </c>
      <c r="G28" s="95">
        <f t="shared" si="13"/>
        <v>0</v>
      </c>
      <c r="H28" s="95">
        <f t="shared" si="13"/>
        <v>0</v>
      </c>
      <c r="I28" s="95">
        <f t="shared" si="13"/>
        <v>0</v>
      </c>
      <c r="J28" s="95">
        <f t="shared" si="13"/>
        <v>0</v>
      </c>
      <c r="K28" s="95">
        <f t="shared" si="13"/>
        <v>0</v>
      </c>
      <c r="L28" s="95">
        <f t="shared" si="13"/>
        <v>0</v>
      </c>
      <c r="M28" s="95">
        <f t="shared" si="2"/>
        <v>20553</v>
      </c>
    </row>
    <row r="29" spans="1:13" ht="31.5" x14ac:dyDescent="0.25">
      <c r="A29" s="96" t="s">
        <v>339</v>
      </c>
      <c r="B29" s="93" t="s">
        <v>323</v>
      </c>
      <c r="C29" s="93" t="s">
        <v>341</v>
      </c>
      <c r="D29" s="93" t="s">
        <v>343</v>
      </c>
      <c r="E29" s="93" t="s">
        <v>340</v>
      </c>
      <c r="F29" s="95">
        <v>20553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f t="shared" si="2"/>
        <v>20553</v>
      </c>
    </row>
    <row r="30" spans="1:13" ht="63" x14ac:dyDescent="0.25">
      <c r="A30" s="96" t="s">
        <v>731</v>
      </c>
      <c r="B30" s="93" t="s">
        <v>323</v>
      </c>
      <c r="C30" s="93" t="s">
        <v>341</v>
      </c>
      <c r="D30" s="93" t="s">
        <v>733</v>
      </c>
      <c r="E30" s="97" t="s">
        <v>345</v>
      </c>
      <c r="F30" s="95">
        <f t="shared" ref="F30:L31" si="14">F31</f>
        <v>75000</v>
      </c>
      <c r="G30" s="95">
        <f t="shared" si="14"/>
        <v>0</v>
      </c>
      <c r="H30" s="95">
        <f t="shared" si="14"/>
        <v>0</v>
      </c>
      <c r="I30" s="95">
        <f t="shared" si="14"/>
        <v>0</v>
      </c>
      <c r="J30" s="95">
        <f t="shared" si="14"/>
        <v>0</v>
      </c>
      <c r="K30" s="95">
        <f t="shared" si="14"/>
        <v>0</v>
      </c>
      <c r="L30" s="95">
        <f t="shared" si="14"/>
        <v>0</v>
      </c>
      <c r="M30" s="95">
        <f t="shared" si="2"/>
        <v>75000</v>
      </c>
    </row>
    <row r="31" spans="1:13" ht="47.25" x14ac:dyDescent="0.25">
      <c r="A31" s="96" t="s">
        <v>333</v>
      </c>
      <c r="B31" s="93" t="s">
        <v>323</v>
      </c>
      <c r="C31" s="93" t="s">
        <v>341</v>
      </c>
      <c r="D31" s="93" t="s">
        <v>733</v>
      </c>
      <c r="E31" s="93" t="s">
        <v>334</v>
      </c>
      <c r="F31" s="95">
        <f t="shared" si="14"/>
        <v>75000</v>
      </c>
      <c r="G31" s="95">
        <f t="shared" si="14"/>
        <v>0</v>
      </c>
      <c r="H31" s="95">
        <f t="shared" si="14"/>
        <v>0</v>
      </c>
      <c r="I31" s="95">
        <f t="shared" si="14"/>
        <v>0</v>
      </c>
      <c r="J31" s="95">
        <f t="shared" si="14"/>
        <v>0</v>
      </c>
      <c r="K31" s="95">
        <f t="shared" si="14"/>
        <v>0</v>
      </c>
      <c r="L31" s="95">
        <f t="shared" si="14"/>
        <v>0</v>
      </c>
      <c r="M31" s="95">
        <f t="shared" si="2"/>
        <v>75000</v>
      </c>
    </row>
    <row r="32" spans="1:13" ht="47.25" x14ac:dyDescent="0.25">
      <c r="A32" s="96" t="s">
        <v>335</v>
      </c>
      <c r="B32" s="93" t="s">
        <v>323</v>
      </c>
      <c r="C32" s="93" t="s">
        <v>341</v>
      </c>
      <c r="D32" s="93" t="s">
        <v>733</v>
      </c>
      <c r="E32" s="93" t="s">
        <v>336</v>
      </c>
      <c r="F32" s="95">
        <v>75000</v>
      </c>
      <c r="G32" s="95"/>
      <c r="H32" s="95"/>
      <c r="I32" s="95"/>
      <c r="J32" s="95"/>
      <c r="K32" s="95"/>
      <c r="L32" s="95"/>
      <c r="M32" s="95">
        <f t="shared" si="2"/>
        <v>75000</v>
      </c>
    </row>
    <row r="33" spans="1:13" ht="15.75" x14ac:dyDescent="0.25">
      <c r="A33" s="94" t="s">
        <v>185</v>
      </c>
      <c r="B33" s="93" t="s">
        <v>323</v>
      </c>
      <c r="C33" s="93" t="s">
        <v>344</v>
      </c>
      <c r="D33" s="93" t="s">
        <v>345</v>
      </c>
      <c r="E33" s="93" t="s">
        <v>345</v>
      </c>
      <c r="F33" s="95">
        <f t="shared" ref="F33:L35" si="15">F34</f>
        <v>10307</v>
      </c>
      <c r="G33" s="95">
        <f t="shared" si="15"/>
        <v>0</v>
      </c>
      <c r="H33" s="95">
        <f t="shared" si="15"/>
        <v>0</v>
      </c>
      <c r="I33" s="95">
        <f t="shared" si="15"/>
        <v>0</v>
      </c>
      <c r="J33" s="95">
        <f t="shared" si="15"/>
        <v>0</v>
      </c>
      <c r="K33" s="95">
        <f t="shared" si="15"/>
        <v>0</v>
      </c>
      <c r="L33" s="95">
        <f t="shared" si="15"/>
        <v>0</v>
      </c>
      <c r="M33" s="95">
        <f t="shared" si="2"/>
        <v>10307</v>
      </c>
    </row>
    <row r="34" spans="1:13" ht="78.75" x14ac:dyDescent="0.25">
      <c r="A34" s="96" t="s">
        <v>346</v>
      </c>
      <c r="B34" s="93" t="s">
        <v>323</v>
      </c>
      <c r="C34" s="93" t="s">
        <v>344</v>
      </c>
      <c r="D34" s="93" t="s">
        <v>347</v>
      </c>
      <c r="E34" s="97" t="s">
        <v>345</v>
      </c>
      <c r="F34" s="95">
        <f t="shared" si="15"/>
        <v>10307</v>
      </c>
      <c r="G34" s="95">
        <f t="shared" si="15"/>
        <v>0</v>
      </c>
      <c r="H34" s="95">
        <f t="shared" si="15"/>
        <v>0</v>
      </c>
      <c r="I34" s="95">
        <f t="shared" si="15"/>
        <v>0</v>
      </c>
      <c r="J34" s="95">
        <f t="shared" si="15"/>
        <v>0</v>
      </c>
      <c r="K34" s="95">
        <f t="shared" si="15"/>
        <v>0</v>
      </c>
      <c r="L34" s="95">
        <f t="shared" si="15"/>
        <v>0</v>
      </c>
      <c r="M34" s="95">
        <f t="shared" si="2"/>
        <v>10307</v>
      </c>
    </row>
    <row r="35" spans="1:13" ht="47.25" x14ac:dyDescent="0.25">
      <c r="A35" s="96" t="s">
        <v>333</v>
      </c>
      <c r="B35" s="93" t="s">
        <v>323</v>
      </c>
      <c r="C35" s="93" t="s">
        <v>344</v>
      </c>
      <c r="D35" s="93" t="s">
        <v>347</v>
      </c>
      <c r="E35" s="93" t="s">
        <v>334</v>
      </c>
      <c r="F35" s="95">
        <f t="shared" si="15"/>
        <v>10307</v>
      </c>
      <c r="G35" s="95">
        <f t="shared" si="15"/>
        <v>0</v>
      </c>
      <c r="H35" s="95">
        <f t="shared" si="15"/>
        <v>0</v>
      </c>
      <c r="I35" s="95">
        <f t="shared" si="15"/>
        <v>0</v>
      </c>
      <c r="J35" s="95">
        <f t="shared" si="15"/>
        <v>0</v>
      </c>
      <c r="K35" s="95">
        <f t="shared" si="15"/>
        <v>0</v>
      </c>
      <c r="L35" s="95">
        <f t="shared" si="15"/>
        <v>0</v>
      </c>
      <c r="M35" s="95">
        <f t="shared" si="2"/>
        <v>10307</v>
      </c>
    </row>
    <row r="36" spans="1:13" ht="47.25" x14ac:dyDescent="0.25">
      <c r="A36" s="96" t="s">
        <v>335</v>
      </c>
      <c r="B36" s="93" t="s">
        <v>323</v>
      </c>
      <c r="C36" s="93" t="s">
        <v>344</v>
      </c>
      <c r="D36" s="93" t="s">
        <v>347</v>
      </c>
      <c r="E36" s="93" t="s">
        <v>336</v>
      </c>
      <c r="F36" s="95">
        <v>10307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f t="shared" si="2"/>
        <v>10307</v>
      </c>
    </row>
    <row r="37" spans="1:13" ht="78.75" x14ac:dyDescent="0.25">
      <c r="A37" s="94" t="s">
        <v>186</v>
      </c>
      <c r="B37" s="93" t="s">
        <v>323</v>
      </c>
      <c r="C37" s="93" t="s">
        <v>348</v>
      </c>
      <c r="D37" s="93" t="s">
        <v>345</v>
      </c>
      <c r="E37" s="93" t="s">
        <v>345</v>
      </c>
      <c r="F37" s="95">
        <f t="shared" ref="F37:L37" si="16">F38+F45+F50</f>
        <v>5531056</v>
      </c>
      <c r="G37" s="95">
        <f t="shared" si="16"/>
        <v>0</v>
      </c>
      <c r="H37" s="95">
        <f t="shared" si="16"/>
        <v>0</v>
      </c>
      <c r="I37" s="95">
        <f t="shared" si="16"/>
        <v>0</v>
      </c>
      <c r="J37" s="95">
        <f t="shared" si="16"/>
        <v>0</v>
      </c>
      <c r="K37" s="95">
        <f t="shared" si="16"/>
        <v>-6341.8399999999965</v>
      </c>
      <c r="L37" s="95">
        <f t="shared" si="16"/>
        <v>0</v>
      </c>
      <c r="M37" s="95">
        <f t="shared" si="2"/>
        <v>5524714.1600000001</v>
      </c>
    </row>
    <row r="38" spans="1:13" ht="47.25" x14ac:dyDescent="0.25">
      <c r="A38" s="96" t="s">
        <v>331</v>
      </c>
      <c r="B38" s="93" t="s">
        <v>323</v>
      </c>
      <c r="C38" s="93" t="s">
        <v>348</v>
      </c>
      <c r="D38" s="93" t="s">
        <v>349</v>
      </c>
      <c r="E38" s="97" t="s">
        <v>345</v>
      </c>
      <c r="F38" s="95">
        <f t="shared" ref="F38:L38" si="17">F39+F41+F43</f>
        <v>4428127</v>
      </c>
      <c r="G38" s="95">
        <f t="shared" si="17"/>
        <v>0</v>
      </c>
      <c r="H38" s="95">
        <f t="shared" si="17"/>
        <v>0</v>
      </c>
      <c r="I38" s="95">
        <f t="shared" si="17"/>
        <v>0</v>
      </c>
      <c r="J38" s="95">
        <f t="shared" si="17"/>
        <v>0</v>
      </c>
      <c r="K38" s="95">
        <f t="shared" si="17"/>
        <v>-24660</v>
      </c>
      <c r="L38" s="95">
        <f t="shared" si="17"/>
        <v>0</v>
      </c>
      <c r="M38" s="95">
        <f t="shared" si="2"/>
        <v>4403467</v>
      </c>
    </row>
    <row r="39" spans="1:13" ht="110.25" x14ac:dyDescent="0.25">
      <c r="A39" s="96" t="s">
        <v>326</v>
      </c>
      <c r="B39" s="93" t="s">
        <v>323</v>
      </c>
      <c r="C39" s="93" t="s">
        <v>348</v>
      </c>
      <c r="D39" s="93" t="s">
        <v>349</v>
      </c>
      <c r="E39" s="93" t="s">
        <v>327</v>
      </c>
      <c r="F39" s="95">
        <f t="shared" ref="F39:L39" si="18">F40</f>
        <v>4163085</v>
      </c>
      <c r="G39" s="95">
        <f t="shared" si="18"/>
        <v>0</v>
      </c>
      <c r="H39" s="95">
        <f t="shared" si="18"/>
        <v>0</v>
      </c>
      <c r="I39" s="95">
        <f t="shared" si="18"/>
        <v>0</v>
      </c>
      <c r="J39" s="95">
        <f t="shared" si="18"/>
        <v>0</v>
      </c>
      <c r="K39" s="95">
        <f t="shared" si="18"/>
        <v>-9660</v>
      </c>
      <c r="L39" s="95">
        <f t="shared" si="18"/>
        <v>0</v>
      </c>
      <c r="M39" s="95">
        <f t="shared" si="2"/>
        <v>4153425</v>
      </c>
    </row>
    <row r="40" spans="1:13" ht="47.25" x14ac:dyDescent="0.25">
      <c r="A40" s="96" t="s">
        <v>328</v>
      </c>
      <c r="B40" s="93" t="s">
        <v>323</v>
      </c>
      <c r="C40" s="93" t="s">
        <v>348</v>
      </c>
      <c r="D40" s="93" t="s">
        <v>349</v>
      </c>
      <c r="E40" s="93" t="s">
        <v>329</v>
      </c>
      <c r="F40" s="95">
        <v>4163085</v>
      </c>
      <c r="G40" s="95"/>
      <c r="H40" s="95"/>
      <c r="I40" s="95"/>
      <c r="J40" s="95"/>
      <c r="K40" s="95">
        <v>-9660</v>
      </c>
      <c r="L40" s="95"/>
      <c r="M40" s="95">
        <f t="shared" si="2"/>
        <v>4153425</v>
      </c>
    </row>
    <row r="41" spans="1:13" ht="47.25" x14ac:dyDescent="0.25">
      <c r="A41" s="96" t="s">
        <v>333</v>
      </c>
      <c r="B41" s="93" t="s">
        <v>323</v>
      </c>
      <c r="C41" s="93" t="s">
        <v>348</v>
      </c>
      <c r="D41" s="93" t="s">
        <v>349</v>
      </c>
      <c r="E41" s="93" t="s">
        <v>334</v>
      </c>
      <c r="F41" s="95">
        <f t="shared" ref="F41:L41" si="19">F42</f>
        <v>265042</v>
      </c>
      <c r="G41" s="95">
        <f t="shared" si="19"/>
        <v>0</v>
      </c>
      <c r="H41" s="95">
        <f t="shared" si="19"/>
        <v>0</v>
      </c>
      <c r="I41" s="95">
        <f t="shared" si="19"/>
        <v>0</v>
      </c>
      <c r="J41" s="95">
        <f t="shared" si="19"/>
        <v>0</v>
      </c>
      <c r="K41" s="95">
        <f t="shared" si="19"/>
        <v>-15000</v>
      </c>
      <c r="L41" s="95">
        <f t="shared" si="19"/>
        <v>0</v>
      </c>
      <c r="M41" s="95">
        <f t="shared" si="2"/>
        <v>250042</v>
      </c>
    </row>
    <row r="42" spans="1:13" ht="47.25" x14ac:dyDescent="0.25">
      <c r="A42" s="96" t="s">
        <v>335</v>
      </c>
      <c r="B42" s="93" t="s">
        <v>323</v>
      </c>
      <c r="C42" s="93" t="s">
        <v>348</v>
      </c>
      <c r="D42" s="93" t="s">
        <v>349</v>
      </c>
      <c r="E42" s="93" t="s">
        <v>336</v>
      </c>
      <c r="F42" s="95">
        <v>265042</v>
      </c>
      <c r="G42" s="95"/>
      <c r="H42" s="95"/>
      <c r="I42" s="95"/>
      <c r="J42" s="95"/>
      <c r="K42" s="95">
        <v>-15000</v>
      </c>
      <c r="L42" s="95"/>
      <c r="M42" s="95">
        <f t="shared" si="2"/>
        <v>250042</v>
      </c>
    </row>
    <row r="43" spans="1:13" ht="15.75" x14ac:dyDescent="0.25">
      <c r="A43" s="96" t="s">
        <v>337</v>
      </c>
      <c r="B43" s="93" t="s">
        <v>323</v>
      </c>
      <c r="C43" s="93" t="s">
        <v>348</v>
      </c>
      <c r="D43" s="93" t="s">
        <v>349</v>
      </c>
      <c r="E43" s="93" t="s">
        <v>338</v>
      </c>
      <c r="F43" s="95">
        <f t="shared" ref="F43:L43" si="20">F44</f>
        <v>0</v>
      </c>
      <c r="G43" s="95">
        <f t="shared" si="20"/>
        <v>0</v>
      </c>
      <c r="H43" s="95">
        <f t="shared" si="20"/>
        <v>0</v>
      </c>
      <c r="I43" s="95">
        <f t="shared" si="20"/>
        <v>0</v>
      </c>
      <c r="J43" s="95">
        <f t="shared" si="20"/>
        <v>0</v>
      </c>
      <c r="K43" s="95">
        <f t="shared" si="20"/>
        <v>0</v>
      </c>
      <c r="L43" s="95">
        <f t="shared" si="20"/>
        <v>0</v>
      </c>
      <c r="M43" s="95">
        <f t="shared" si="2"/>
        <v>0</v>
      </c>
    </row>
    <row r="44" spans="1:13" ht="31.5" x14ac:dyDescent="0.25">
      <c r="A44" s="96" t="s">
        <v>339</v>
      </c>
      <c r="B44" s="93" t="s">
        <v>323</v>
      </c>
      <c r="C44" s="93" t="s">
        <v>348</v>
      </c>
      <c r="D44" s="93" t="s">
        <v>349</v>
      </c>
      <c r="E44" s="93" t="s">
        <v>340</v>
      </c>
      <c r="F44" s="95"/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f t="shared" si="2"/>
        <v>0</v>
      </c>
    </row>
    <row r="45" spans="1:13" ht="47.25" x14ac:dyDescent="0.25">
      <c r="A45" s="96" t="s">
        <v>331</v>
      </c>
      <c r="B45" s="93" t="s">
        <v>323</v>
      </c>
      <c r="C45" s="93" t="s">
        <v>348</v>
      </c>
      <c r="D45" s="93" t="s">
        <v>332</v>
      </c>
      <c r="E45" s="97" t="s">
        <v>345</v>
      </c>
      <c r="F45" s="95">
        <f t="shared" ref="F45:L45" si="21">F46+F48</f>
        <v>71107</v>
      </c>
      <c r="G45" s="95">
        <f t="shared" si="21"/>
        <v>0</v>
      </c>
      <c r="H45" s="95">
        <f t="shared" si="21"/>
        <v>0</v>
      </c>
      <c r="I45" s="95">
        <f t="shared" si="21"/>
        <v>0</v>
      </c>
      <c r="J45" s="95">
        <f t="shared" si="21"/>
        <v>0</v>
      </c>
      <c r="K45" s="95">
        <f t="shared" si="21"/>
        <v>-16681.84</v>
      </c>
      <c r="L45" s="95">
        <f t="shared" si="21"/>
        <v>0</v>
      </c>
      <c r="M45" s="95">
        <f t="shared" si="2"/>
        <v>54425.16</v>
      </c>
    </row>
    <row r="46" spans="1:13" ht="110.25" x14ac:dyDescent="0.25">
      <c r="A46" s="96" t="s">
        <v>326</v>
      </c>
      <c r="B46" s="93" t="s">
        <v>323</v>
      </c>
      <c r="C46" s="93" t="s">
        <v>348</v>
      </c>
      <c r="D46" s="93" t="s">
        <v>332</v>
      </c>
      <c r="E46" s="93" t="s">
        <v>327</v>
      </c>
      <c r="F46" s="95">
        <f t="shared" ref="F46:L46" si="22">F47</f>
        <v>59107</v>
      </c>
      <c r="G46" s="95">
        <f t="shared" si="22"/>
        <v>0</v>
      </c>
      <c r="H46" s="95">
        <f t="shared" si="22"/>
        <v>0</v>
      </c>
      <c r="I46" s="95">
        <f t="shared" si="22"/>
        <v>0</v>
      </c>
      <c r="J46" s="95">
        <f t="shared" si="22"/>
        <v>0</v>
      </c>
      <c r="K46" s="95">
        <f t="shared" si="22"/>
        <v>-16681.84</v>
      </c>
      <c r="L46" s="95">
        <f t="shared" si="22"/>
        <v>0</v>
      </c>
      <c r="M46" s="95">
        <f t="shared" si="2"/>
        <v>42425.16</v>
      </c>
    </row>
    <row r="47" spans="1:13" ht="47.25" x14ac:dyDescent="0.25">
      <c r="A47" s="96" t="s">
        <v>328</v>
      </c>
      <c r="B47" s="93" t="s">
        <v>323</v>
      </c>
      <c r="C47" s="93" t="s">
        <v>348</v>
      </c>
      <c r="D47" s="93" t="s">
        <v>332</v>
      </c>
      <c r="E47" s="93" t="s">
        <v>329</v>
      </c>
      <c r="F47" s="95">
        <v>59107</v>
      </c>
      <c r="G47" s="95">
        <v>0</v>
      </c>
      <c r="H47" s="95">
        <v>0</v>
      </c>
      <c r="I47" s="95">
        <v>0</v>
      </c>
      <c r="J47" s="95">
        <v>0</v>
      </c>
      <c r="K47" s="95">
        <v>-16681.84</v>
      </c>
      <c r="L47" s="95"/>
      <c r="M47" s="95">
        <f t="shared" si="2"/>
        <v>42425.16</v>
      </c>
    </row>
    <row r="48" spans="1:13" ht="47.25" x14ac:dyDescent="0.25">
      <c r="A48" s="96" t="s">
        <v>333</v>
      </c>
      <c r="B48" s="93" t="s">
        <v>323</v>
      </c>
      <c r="C48" s="93" t="s">
        <v>348</v>
      </c>
      <c r="D48" s="93" t="s">
        <v>332</v>
      </c>
      <c r="E48" s="93" t="s">
        <v>334</v>
      </c>
      <c r="F48" s="95">
        <f t="shared" ref="F48:L48" si="23">F49</f>
        <v>12000</v>
      </c>
      <c r="G48" s="95">
        <f t="shared" si="23"/>
        <v>0</v>
      </c>
      <c r="H48" s="95">
        <f t="shared" si="23"/>
        <v>0</v>
      </c>
      <c r="I48" s="95">
        <f t="shared" si="23"/>
        <v>0</v>
      </c>
      <c r="J48" s="95">
        <f t="shared" si="23"/>
        <v>0</v>
      </c>
      <c r="K48" s="95">
        <f t="shared" si="23"/>
        <v>0</v>
      </c>
      <c r="L48" s="95">
        <f t="shared" si="23"/>
        <v>0</v>
      </c>
      <c r="M48" s="95">
        <f t="shared" si="2"/>
        <v>12000</v>
      </c>
    </row>
    <row r="49" spans="1:13" ht="47.25" x14ac:dyDescent="0.25">
      <c r="A49" s="96" t="s">
        <v>335</v>
      </c>
      <c r="B49" s="93" t="s">
        <v>323</v>
      </c>
      <c r="C49" s="93" t="s">
        <v>348</v>
      </c>
      <c r="D49" s="93" t="s">
        <v>332</v>
      </c>
      <c r="E49" s="93" t="s">
        <v>336</v>
      </c>
      <c r="F49" s="95">
        <v>12000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f t="shared" si="2"/>
        <v>12000</v>
      </c>
    </row>
    <row r="50" spans="1:13" ht="63" x14ac:dyDescent="0.25">
      <c r="A50" s="96" t="s">
        <v>350</v>
      </c>
      <c r="B50" s="93" t="s">
        <v>323</v>
      </c>
      <c r="C50" s="93" t="s">
        <v>348</v>
      </c>
      <c r="D50" s="93" t="s">
        <v>351</v>
      </c>
      <c r="E50" s="97" t="s">
        <v>345</v>
      </c>
      <c r="F50" s="95">
        <f t="shared" ref="F50:L51" si="24">F51</f>
        <v>1031822</v>
      </c>
      <c r="G50" s="95">
        <f t="shared" si="24"/>
        <v>0</v>
      </c>
      <c r="H50" s="95">
        <f t="shared" si="24"/>
        <v>0</v>
      </c>
      <c r="I50" s="95">
        <f t="shared" si="24"/>
        <v>0</v>
      </c>
      <c r="J50" s="95">
        <f t="shared" si="24"/>
        <v>0</v>
      </c>
      <c r="K50" s="95">
        <f t="shared" si="24"/>
        <v>35000</v>
      </c>
      <c r="L50" s="95">
        <f t="shared" si="24"/>
        <v>0</v>
      </c>
      <c r="M50" s="95">
        <f t="shared" si="2"/>
        <v>1066822</v>
      </c>
    </row>
    <row r="51" spans="1:13" ht="110.25" x14ac:dyDescent="0.25">
      <c r="A51" s="96" t="s">
        <v>326</v>
      </c>
      <c r="B51" s="93" t="s">
        <v>323</v>
      </c>
      <c r="C51" s="93" t="s">
        <v>348</v>
      </c>
      <c r="D51" s="93" t="s">
        <v>351</v>
      </c>
      <c r="E51" s="93" t="s">
        <v>327</v>
      </c>
      <c r="F51" s="95">
        <f t="shared" si="24"/>
        <v>1031822</v>
      </c>
      <c r="G51" s="95">
        <f t="shared" si="24"/>
        <v>0</v>
      </c>
      <c r="H51" s="95">
        <f t="shared" si="24"/>
        <v>0</v>
      </c>
      <c r="I51" s="95">
        <f t="shared" si="24"/>
        <v>0</v>
      </c>
      <c r="J51" s="95">
        <f t="shared" si="24"/>
        <v>0</v>
      </c>
      <c r="K51" s="95">
        <f t="shared" si="24"/>
        <v>35000</v>
      </c>
      <c r="L51" s="95">
        <f t="shared" si="24"/>
        <v>0</v>
      </c>
      <c r="M51" s="95">
        <f t="shared" si="2"/>
        <v>1066822</v>
      </c>
    </row>
    <row r="52" spans="1:13" ht="47.25" x14ac:dyDescent="0.25">
      <c r="A52" s="96" t="s">
        <v>328</v>
      </c>
      <c r="B52" s="93" t="s">
        <v>323</v>
      </c>
      <c r="C52" s="93" t="s">
        <v>348</v>
      </c>
      <c r="D52" s="93" t="s">
        <v>351</v>
      </c>
      <c r="E52" s="93" t="s">
        <v>329</v>
      </c>
      <c r="F52" s="95">
        <v>1031822</v>
      </c>
      <c r="G52" s="95">
        <v>0</v>
      </c>
      <c r="H52" s="95">
        <v>0</v>
      </c>
      <c r="I52" s="95">
        <v>0</v>
      </c>
      <c r="J52" s="95">
        <v>0</v>
      </c>
      <c r="K52" s="95">
        <v>35000</v>
      </c>
      <c r="L52" s="95"/>
      <c r="M52" s="95">
        <f t="shared" si="2"/>
        <v>1066822</v>
      </c>
    </row>
    <row r="53" spans="1:13" ht="15.75" x14ac:dyDescent="0.25">
      <c r="A53" s="94" t="s">
        <v>187</v>
      </c>
      <c r="B53" s="93" t="s">
        <v>323</v>
      </c>
      <c r="C53" s="93" t="s">
        <v>465</v>
      </c>
      <c r="D53" s="93" t="s">
        <v>345</v>
      </c>
      <c r="E53" s="93" t="s">
        <v>345</v>
      </c>
      <c r="F53" s="95">
        <f t="shared" ref="F53:L55" si="25">F54</f>
        <v>250000</v>
      </c>
      <c r="G53" s="95">
        <f t="shared" si="25"/>
        <v>0</v>
      </c>
      <c r="H53" s="95">
        <f t="shared" si="25"/>
        <v>0</v>
      </c>
      <c r="I53" s="95">
        <f t="shared" si="25"/>
        <v>0</v>
      </c>
      <c r="J53" s="95">
        <f t="shared" si="25"/>
        <v>0</v>
      </c>
      <c r="K53" s="95">
        <f t="shared" si="25"/>
        <v>0</v>
      </c>
      <c r="L53" s="95">
        <f t="shared" si="25"/>
        <v>0</v>
      </c>
      <c r="M53" s="95">
        <f t="shared" si="2"/>
        <v>250000</v>
      </c>
    </row>
    <row r="54" spans="1:13" ht="31.5" x14ac:dyDescent="0.25">
      <c r="A54" s="96" t="s">
        <v>585</v>
      </c>
      <c r="B54" s="93" t="s">
        <v>323</v>
      </c>
      <c r="C54" s="93" t="s">
        <v>465</v>
      </c>
      <c r="D54" s="93" t="s">
        <v>353</v>
      </c>
      <c r="E54" s="97" t="s">
        <v>345</v>
      </c>
      <c r="F54" s="95">
        <f t="shared" si="25"/>
        <v>250000</v>
      </c>
      <c r="G54" s="95">
        <f t="shared" si="25"/>
        <v>0</v>
      </c>
      <c r="H54" s="95">
        <f t="shared" si="25"/>
        <v>0</v>
      </c>
      <c r="I54" s="95">
        <f t="shared" si="25"/>
        <v>0</v>
      </c>
      <c r="J54" s="95">
        <f t="shared" si="25"/>
        <v>0</v>
      </c>
      <c r="K54" s="95">
        <f t="shared" si="25"/>
        <v>0</v>
      </c>
      <c r="L54" s="95">
        <f t="shared" si="25"/>
        <v>0</v>
      </c>
      <c r="M54" s="95">
        <f t="shared" si="2"/>
        <v>250000</v>
      </c>
    </row>
    <row r="55" spans="1:13" ht="15.75" x14ac:dyDescent="0.25">
      <c r="A55" s="96" t="s">
        <v>337</v>
      </c>
      <c r="B55" s="93" t="s">
        <v>323</v>
      </c>
      <c r="C55" s="93" t="s">
        <v>465</v>
      </c>
      <c r="D55" s="93" t="s">
        <v>353</v>
      </c>
      <c r="E55" s="93" t="s">
        <v>338</v>
      </c>
      <c r="F55" s="95">
        <f t="shared" si="25"/>
        <v>250000</v>
      </c>
      <c r="G55" s="95">
        <f t="shared" si="25"/>
        <v>0</v>
      </c>
      <c r="H55" s="95">
        <f t="shared" si="25"/>
        <v>0</v>
      </c>
      <c r="I55" s="95">
        <f t="shared" si="25"/>
        <v>0</v>
      </c>
      <c r="J55" s="95">
        <f t="shared" si="25"/>
        <v>0</v>
      </c>
      <c r="K55" s="95">
        <f t="shared" si="25"/>
        <v>0</v>
      </c>
      <c r="L55" s="95">
        <f t="shared" si="25"/>
        <v>0</v>
      </c>
      <c r="M55" s="95">
        <f t="shared" si="2"/>
        <v>250000</v>
      </c>
    </row>
    <row r="56" spans="1:13" ht="15.75" x14ac:dyDescent="0.25">
      <c r="A56" s="96" t="s">
        <v>354</v>
      </c>
      <c r="B56" s="93" t="s">
        <v>323</v>
      </c>
      <c r="C56" s="93" t="s">
        <v>465</v>
      </c>
      <c r="D56" s="93" t="s">
        <v>353</v>
      </c>
      <c r="E56" s="93" t="s">
        <v>355</v>
      </c>
      <c r="F56" s="95">
        <v>250000</v>
      </c>
      <c r="G56" s="95">
        <v>0</v>
      </c>
      <c r="H56" s="95">
        <v>0</v>
      </c>
      <c r="I56" s="95">
        <v>0</v>
      </c>
      <c r="J56" s="95">
        <v>0</v>
      </c>
      <c r="K56" s="95">
        <v>0</v>
      </c>
      <c r="L56" s="95">
        <v>0</v>
      </c>
      <c r="M56" s="95">
        <f t="shared" si="2"/>
        <v>250000</v>
      </c>
    </row>
    <row r="57" spans="1:13" ht="15.75" x14ac:dyDescent="0.25">
      <c r="A57" s="94" t="s">
        <v>188</v>
      </c>
      <c r="B57" s="93" t="s">
        <v>323</v>
      </c>
      <c r="C57" s="93" t="s">
        <v>356</v>
      </c>
      <c r="D57" s="93" t="s">
        <v>345</v>
      </c>
      <c r="E57" s="93" t="s">
        <v>345</v>
      </c>
      <c r="F57" s="95">
        <f>F61+F66+F72+F75+F78+F69</f>
        <v>3868449</v>
      </c>
      <c r="G57" s="95">
        <f>G61+G66+G72+G75+G78</f>
        <v>0</v>
      </c>
      <c r="H57" s="95">
        <f>H61+H66+H72+H75+H78</f>
        <v>0</v>
      </c>
      <c r="I57" s="95">
        <f>I61+I66+I72+I75+I78</f>
        <v>31552</v>
      </c>
      <c r="J57" s="95">
        <f>J61+J66+J72+J75+J78</f>
        <v>0</v>
      </c>
      <c r="K57" s="95">
        <f>K61+K66+K72+K75+K78+K58</f>
        <v>127500</v>
      </c>
      <c r="L57" s="95">
        <f>L61+L66+L72+L75+L78+L58</f>
        <v>0</v>
      </c>
      <c r="M57" s="95">
        <f t="shared" si="2"/>
        <v>4027501</v>
      </c>
    </row>
    <row r="58" spans="1:13" ht="30.75" thickBot="1" x14ac:dyDescent="0.3">
      <c r="A58" s="98" t="s">
        <v>586</v>
      </c>
      <c r="B58" s="93" t="s">
        <v>323</v>
      </c>
      <c r="C58" s="93" t="s">
        <v>356</v>
      </c>
      <c r="D58" s="93" t="s">
        <v>357</v>
      </c>
      <c r="E58" s="93"/>
      <c r="F58" s="95"/>
      <c r="G58" s="95"/>
      <c r="H58" s="95"/>
      <c r="I58" s="95"/>
      <c r="J58" s="95"/>
      <c r="K58" s="95">
        <f>K59</f>
        <v>65000</v>
      </c>
      <c r="L58" s="95">
        <f>L59</f>
        <v>0</v>
      </c>
      <c r="M58" s="95">
        <f t="shared" si="2"/>
        <v>65000</v>
      </c>
    </row>
    <row r="59" spans="1:13" ht="16.5" thickBot="1" x14ac:dyDescent="0.3">
      <c r="A59" s="98" t="s">
        <v>337</v>
      </c>
      <c r="B59" s="93" t="s">
        <v>323</v>
      </c>
      <c r="C59" s="93" t="s">
        <v>356</v>
      </c>
      <c r="D59" s="93" t="s">
        <v>357</v>
      </c>
      <c r="E59" s="93">
        <v>800</v>
      </c>
      <c r="F59" s="95"/>
      <c r="G59" s="95"/>
      <c r="H59" s="95"/>
      <c r="I59" s="95"/>
      <c r="J59" s="95"/>
      <c r="K59" s="95">
        <f>K60</f>
        <v>65000</v>
      </c>
      <c r="L59" s="95">
        <f>L60</f>
        <v>0</v>
      </c>
      <c r="M59" s="95">
        <f t="shared" si="2"/>
        <v>65000</v>
      </c>
    </row>
    <row r="60" spans="1:13" ht="16.5" thickBot="1" x14ac:dyDescent="0.3">
      <c r="A60" s="98" t="s">
        <v>339</v>
      </c>
      <c r="B60" s="93" t="s">
        <v>323</v>
      </c>
      <c r="C60" s="93" t="s">
        <v>356</v>
      </c>
      <c r="D60" s="93" t="s">
        <v>357</v>
      </c>
      <c r="E60" s="93">
        <v>850</v>
      </c>
      <c r="F60" s="95"/>
      <c r="G60" s="95"/>
      <c r="H60" s="95"/>
      <c r="I60" s="95"/>
      <c r="J60" s="95"/>
      <c r="K60" s="95">
        <v>65000</v>
      </c>
      <c r="L60" s="95"/>
      <c r="M60" s="95">
        <f t="shared" si="2"/>
        <v>65000</v>
      </c>
    </row>
    <row r="61" spans="1:13" ht="141.75" x14ac:dyDescent="0.25">
      <c r="A61" s="96" t="s">
        <v>358</v>
      </c>
      <c r="B61" s="93" t="s">
        <v>323</v>
      </c>
      <c r="C61" s="93" t="s">
        <v>356</v>
      </c>
      <c r="D61" s="93" t="s">
        <v>359</v>
      </c>
      <c r="E61" s="97" t="s">
        <v>345</v>
      </c>
      <c r="F61" s="95">
        <f t="shared" ref="F61:L61" si="26">F62+F64</f>
        <v>477968</v>
      </c>
      <c r="G61" s="95">
        <f t="shared" si="26"/>
        <v>0</v>
      </c>
      <c r="H61" s="95">
        <f t="shared" si="26"/>
        <v>0</v>
      </c>
      <c r="I61" s="95">
        <f t="shared" si="26"/>
        <v>0</v>
      </c>
      <c r="J61" s="95">
        <f t="shared" si="26"/>
        <v>0</v>
      </c>
      <c r="K61" s="95">
        <f t="shared" si="26"/>
        <v>0</v>
      </c>
      <c r="L61" s="95">
        <f t="shared" si="26"/>
        <v>0</v>
      </c>
      <c r="M61" s="95">
        <f t="shared" si="2"/>
        <v>477968</v>
      </c>
    </row>
    <row r="62" spans="1:13" ht="110.25" x14ac:dyDescent="0.25">
      <c r="A62" s="96" t="s">
        <v>326</v>
      </c>
      <c r="B62" s="93" t="s">
        <v>323</v>
      </c>
      <c r="C62" s="93" t="s">
        <v>356</v>
      </c>
      <c r="D62" s="93" t="s">
        <v>359</v>
      </c>
      <c r="E62" s="93" t="s">
        <v>327</v>
      </c>
      <c r="F62" s="95">
        <f t="shared" ref="F62:L62" si="27">F63</f>
        <v>284969</v>
      </c>
      <c r="G62" s="95">
        <f t="shared" si="27"/>
        <v>0</v>
      </c>
      <c r="H62" s="95">
        <f t="shared" si="27"/>
        <v>0</v>
      </c>
      <c r="I62" s="95">
        <f t="shared" si="27"/>
        <v>0</v>
      </c>
      <c r="J62" s="95">
        <f t="shared" si="27"/>
        <v>0</v>
      </c>
      <c r="K62" s="95">
        <f t="shared" si="27"/>
        <v>-1765.57</v>
      </c>
      <c r="L62" s="95">
        <f t="shared" si="27"/>
        <v>0</v>
      </c>
      <c r="M62" s="95">
        <f t="shared" si="2"/>
        <v>283203.43</v>
      </c>
    </row>
    <row r="63" spans="1:13" ht="47.25" x14ac:dyDescent="0.25">
      <c r="A63" s="96" t="s">
        <v>328</v>
      </c>
      <c r="B63" s="93" t="s">
        <v>323</v>
      </c>
      <c r="C63" s="93" t="s">
        <v>356</v>
      </c>
      <c r="D63" s="93" t="s">
        <v>359</v>
      </c>
      <c r="E63" s="93" t="s">
        <v>329</v>
      </c>
      <c r="F63" s="95">
        <v>284969</v>
      </c>
      <c r="G63" s="95">
        <v>0</v>
      </c>
      <c r="H63" s="95">
        <v>0</v>
      </c>
      <c r="I63" s="95">
        <v>0</v>
      </c>
      <c r="J63" s="95">
        <v>0</v>
      </c>
      <c r="K63" s="95">
        <v>-1765.57</v>
      </c>
      <c r="L63" s="95"/>
      <c r="M63" s="95">
        <f t="shared" si="2"/>
        <v>283203.43</v>
      </c>
    </row>
    <row r="64" spans="1:13" ht="47.25" x14ac:dyDescent="0.25">
      <c r="A64" s="96" t="s">
        <v>333</v>
      </c>
      <c r="B64" s="93" t="s">
        <v>323</v>
      </c>
      <c r="C64" s="93" t="s">
        <v>356</v>
      </c>
      <c r="D64" s="93" t="s">
        <v>359</v>
      </c>
      <c r="E64" s="93" t="s">
        <v>334</v>
      </c>
      <c r="F64" s="95">
        <f t="shared" ref="F64:L64" si="28">F65</f>
        <v>192999</v>
      </c>
      <c r="G64" s="95">
        <f t="shared" si="28"/>
        <v>0</v>
      </c>
      <c r="H64" s="95">
        <f t="shared" si="28"/>
        <v>0</v>
      </c>
      <c r="I64" s="95">
        <f t="shared" si="28"/>
        <v>0</v>
      </c>
      <c r="J64" s="95">
        <f t="shared" si="28"/>
        <v>0</v>
      </c>
      <c r="K64" s="95">
        <f t="shared" si="28"/>
        <v>1765.57</v>
      </c>
      <c r="L64" s="95">
        <f t="shared" si="28"/>
        <v>0</v>
      </c>
      <c r="M64" s="95">
        <f t="shared" si="2"/>
        <v>194764.57</v>
      </c>
    </row>
    <row r="65" spans="1:13" ht="47.25" x14ac:dyDescent="0.25">
      <c r="A65" s="96" t="s">
        <v>335</v>
      </c>
      <c r="B65" s="93" t="s">
        <v>323</v>
      </c>
      <c r="C65" s="93" t="s">
        <v>356</v>
      </c>
      <c r="D65" s="93" t="s">
        <v>359</v>
      </c>
      <c r="E65" s="93" t="s">
        <v>336</v>
      </c>
      <c r="F65" s="95">
        <v>192999</v>
      </c>
      <c r="G65" s="95">
        <v>0</v>
      </c>
      <c r="H65" s="95">
        <v>0</v>
      </c>
      <c r="I65" s="95">
        <v>0</v>
      </c>
      <c r="J65" s="95">
        <v>0</v>
      </c>
      <c r="K65" s="95">
        <v>1765.57</v>
      </c>
      <c r="L65" s="95"/>
      <c r="M65" s="95">
        <f t="shared" si="2"/>
        <v>194764.57</v>
      </c>
    </row>
    <row r="66" spans="1:13" ht="47.25" x14ac:dyDescent="0.25">
      <c r="A66" s="96" t="s">
        <v>360</v>
      </c>
      <c r="B66" s="93" t="s">
        <v>323</v>
      </c>
      <c r="C66" s="93" t="s">
        <v>356</v>
      </c>
      <c r="D66" s="93" t="s">
        <v>587</v>
      </c>
      <c r="E66" s="97" t="s">
        <v>345</v>
      </c>
      <c r="F66" s="95">
        <f t="shared" ref="F66:L67" si="29">F67</f>
        <v>3076903</v>
      </c>
      <c r="G66" s="95">
        <f t="shared" si="29"/>
        <v>0</v>
      </c>
      <c r="H66" s="95">
        <f t="shared" si="29"/>
        <v>0</v>
      </c>
      <c r="I66" s="95">
        <f t="shared" si="29"/>
        <v>31552</v>
      </c>
      <c r="J66" s="95">
        <f t="shared" si="29"/>
        <v>0</v>
      </c>
      <c r="K66" s="95">
        <f t="shared" si="29"/>
        <v>0</v>
      </c>
      <c r="L66" s="95">
        <f t="shared" si="29"/>
        <v>0</v>
      </c>
      <c r="M66" s="95">
        <f t="shared" si="2"/>
        <v>3108455</v>
      </c>
    </row>
    <row r="67" spans="1:13" ht="63" x14ac:dyDescent="0.25">
      <c r="A67" s="96" t="s">
        <v>361</v>
      </c>
      <c r="B67" s="93" t="s">
        <v>323</v>
      </c>
      <c r="C67" s="93" t="s">
        <v>356</v>
      </c>
      <c r="D67" s="93" t="s">
        <v>587</v>
      </c>
      <c r="E67" s="93" t="s">
        <v>362</v>
      </c>
      <c r="F67" s="95">
        <f t="shared" si="29"/>
        <v>3076903</v>
      </c>
      <c r="G67" s="95">
        <f t="shared" si="29"/>
        <v>0</v>
      </c>
      <c r="H67" s="95">
        <f t="shared" si="29"/>
        <v>0</v>
      </c>
      <c r="I67" s="95">
        <f t="shared" si="29"/>
        <v>31552</v>
      </c>
      <c r="J67" s="95">
        <f t="shared" si="29"/>
        <v>0</v>
      </c>
      <c r="K67" s="95">
        <f t="shared" si="29"/>
        <v>0</v>
      </c>
      <c r="L67" s="95">
        <f t="shared" si="29"/>
        <v>0</v>
      </c>
      <c r="M67" s="95">
        <f t="shared" si="2"/>
        <v>3108455</v>
      </c>
    </row>
    <row r="68" spans="1:13" ht="15.75" x14ac:dyDescent="0.25">
      <c r="A68" s="96" t="s">
        <v>363</v>
      </c>
      <c r="B68" s="93" t="s">
        <v>323</v>
      </c>
      <c r="C68" s="93" t="s">
        <v>356</v>
      </c>
      <c r="D68" s="93" t="s">
        <v>587</v>
      </c>
      <c r="E68" s="93" t="s">
        <v>364</v>
      </c>
      <c r="F68" s="95">
        <v>3076903</v>
      </c>
      <c r="G68" s="95">
        <v>0</v>
      </c>
      <c r="H68" s="95">
        <v>0</v>
      </c>
      <c r="I68" s="95">
        <v>31552</v>
      </c>
      <c r="J68" s="95"/>
      <c r="K68" s="95"/>
      <c r="L68" s="95"/>
      <c r="M68" s="95">
        <f t="shared" si="2"/>
        <v>3108455</v>
      </c>
    </row>
    <row r="69" spans="1:13" ht="31.5" x14ac:dyDescent="0.25">
      <c r="A69" s="118" t="s">
        <v>734</v>
      </c>
      <c r="B69" s="93" t="s">
        <v>323</v>
      </c>
      <c r="C69" s="93" t="s">
        <v>356</v>
      </c>
      <c r="D69" s="93" t="s">
        <v>735</v>
      </c>
      <c r="E69" s="97" t="s">
        <v>345</v>
      </c>
      <c r="F69" s="95">
        <f>F70</f>
        <v>263578</v>
      </c>
      <c r="G69" s="95"/>
      <c r="H69" s="95"/>
      <c r="I69" s="95"/>
      <c r="J69" s="95"/>
      <c r="K69" s="95"/>
      <c r="L69" s="95"/>
      <c r="M69" s="95">
        <f t="shared" si="2"/>
        <v>263578</v>
      </c>
    </row>
    <row r="70" spans="1:13" ht="47.25" x14ac:dyDescent="0.25">
      <c r="A70" s="118" t="s">
        <v>736</v>
      </c>
      <c r="B70" s="93" t="s">
        <v>323</v>
      </c>
      <c r="C70" s="93" t="s">
        <v>356</v>
      </c>
      <c r="D70" s="93" t="s">
        <v>735</v>
      </c>
      <c r="E70" s="93">
        <v>200</v>
      </c>
      <c r="F70" s="95">
        <f>F71</f>
        <v>263578</v>
      </c>
      <c r="G70" s="95"/>
      <c r="H70" s="95"/>
      <c r="I70" s="95"/>
      <c r="J70" s="95"/>
      <c r="K70" s="95"/>
      <c r="L70" s="95"/>
      <c r="M70" s="95">
        <f t="shared" ref="M70:M133" si="30">SUM(F70:L70)</f>
        <v>263578</v>
      </c>
    </row>
    <row r="71" spans="1:13" ht="63" x14ac:dyDescent="0.25">
      <c r="A71" s="118" t="s">
        <v>737</v>
      </c>
      <c r="B71" s="93" t="s">
        <v>323</v>
      </c>
      <c r="C71" s="93" t="s">
        <v>356</v>
      </c>
      <c r="D71" s="93" t="s">
        <v>735</v>
      </c>
      <c r="E71" s="93">
        <v>240</v>
      </c>
      <c r="F71" s="95">
        <v>263578</v>
      </c>
      <c r="G71" s="95"/>
      <c r="H71" s="95"/>
      <c r="I71" s="95"/>
      <c r="J71" s="95"/>
      <c r="K71" s="95"/>
      <c r="L71" s="95"/>
      <c r="M71" s="95">
        <f t="shared" si="30"/>
        <v>263578</v>
      </c>
    </row>
    <row r="72" spans="1:13" ht="47.25" x14ac:dyDescent="0.25">
      <c r="A72" s="96" t="s">
        <v>588</v>
      </c>
      <c r="B72" s="93" t="s">
        <v>323</v>
      </c>
      <c r="C72" s="93" t="s">
        <v>356</v>
      </c>
      <c r="D72" s="93" t="s">
        <v>589</v>
      </c>
      <c r="E72" s="97" t="s">
        <v>345</v>
      </c>
      <c r="F72" s="95">
        <f t="shared" ref="F72:L73" si="31">F73</f>
        <v>50000</v>
      </c>
      <c r="G72" s="95">
        <f t="shared" si="31"/>
        <v>0</v>
      </c>
      <c r="H72" s="95">
        <f t="shared" si="31"/>
        <v>0</v>
      </c>
      <c r="I72" s="95">
        <f t="shared" si="31"/>
        <v>0</v>
      </c>
      <c r="J72" s="95">
        <f t="shared" si="31"/>
        <v>0</v>
      </c>
      <c r="K72" s="95">
        <f t="shared" si="31"/>
        <v>62500</v>
      </c>
      <c r="L72" s="95">
        <f t="shared" si="31"/>
        <v>0</v>
      </c>
      <c r="M72" s="95">
        <f t="shared" si="30"/>
        <v>112500</v>
      </c>
    </row>
    <row r="73" spans="1:13" ht="47.25" x14ac:dyDescent="0.25">
      <c r="A73" s="96" t="s">
        <v>333</v>
      </c>
      <c r="B73" s="93" t="s">
        <v>323</v>
      </c>
      <c r="C73" s="93" t="s">
        <v>356</v>
      </c>
      <c r="D73" s="93" t="s">
        <v>589</v>
      </c>
      <c r="E73" s="93" t="s">
        <v>334</v>
      </c>
      <c r="F73" s="95">
        <f t="shared" si="31"/>
        <v>50000</v>
      </c>
      <c r="G73" s="95">
        <f t="shared" si="31"/>
        <v>0</v>
      </c>
      <c r="H73" s="95">
        <f t="shared" si="31"/>
        <v>0</v>
      </c>
      <c r="I73" s="95">
        <f t="shared" si="31"/>
        <v>0</v>
      </c>
      <c r="J73" s="95">
        <f t="shared" si="31"/>
        <v>0</v>
      </c>
      <c r="K73" s="95">
        <f t="shared" si="31"/>
        <v>62500</v>
      </c>
      <c r="L73" s="95">
        <f t="shared" si="31"/>
        <v>0</v>
      </c>
      <c r="M73" s="95">
        <f t="shared" si="30"/>
        <v>112500</v>
      </c>
    </row>
    <row r="74" spans="1:13" ht="47.25" x14ac:dyDescent="0.25">
      <c r="A74" s="96" t="s">
        <v>335</v>
      </c>
      <c r="B74" s="93" t="s">
        <v>323</v>
      </c>
      <c r="C74" s="93" t="s">
        <v>356</v>
      </c>
      <c r="D74" s="93" t="s">
        <v>589</v>
      </c>
      <c r="E74" s="93" t="s">
        <v>336</v>
      </c>
      <c r="F74" s="95">
        <v>50000</v>
      </c>
      <c r="G74" s="95"/>
      <c r="H74" s="95"/>
      <c r="I74" s="95"/>
      <c r="J74" s="95"/>
      <c r="K74" s="95">
        <v>62500</v>
      </c>
      <c r="L74" s="95"/>
      <c r="M74" s="95">
        <f t="shared" si="30"/>
        <v>112500</v>
      </c>
    </row>
    <row r="75" spans="1:13" ht="15.75" hidden="1" x14ac:dyDescent="0.25">
      <c r="A75" s="96" t="s">
        <v>475</v>
      </c>
      <c r="B75" s="93" t="s">
        <v>323</v>
      </c>
      <c r="C75" s="93" t="s">
        <v>356</v>
      </c>
      <c r="D75" s="93" t="s">
        <v>476</v>
      </c>
      <c r="E75" s="97" t="s">
        <v>345</v>
      </c>
      <c r="F75" s="95">
        <f t="shared" ref="F75:L76" si="32">F76</f>
        <v>0</v>
      </c>
      <c r="G75" s="95">
        <f t="shared" si="32"/>
        <v>0</v>
      </c>
      <c r="H75" s="95">
        <f t="shared" si="32"/>
        <v>0</v>
      </c>
      <c r="I75" s="95">
        <f t="shared" si="32"/>
        <v>0</v>
      </c>
      <c r="J75" s="95">
        <f t="shared" si="32"/>
        <v>0</v>
      </c>
      <c r="K75" s="95">
        <f t="shared" si="32"/>
        <v>0</v>
      </c>
      <c r="L75" s="95">
        <f t="shared" si="32"/>
        <v>0</v>
      </c>
      <c r="M75" s="95">
        <f t="shared" si="30"/>
        <v>0</v>
      </c>
    </row>
    <row r="76" spans="1:13" ht="15.75" hidden="1" x14ac:dyDescent="0.25">
      <c r="A76" s="96" t="s">
        <v>337</v>
      </c>
      <c r="B76" s="93" t="s">
        <v>323</v>
      </c>
      <c r="C76" s="93" t="s">
        <v>356</v>
      </c>
      <c r="D76" s="93" t="s">
        <v>476</v>
      </c>
      <c r="E76" s="93" t="s">
        <v>338</v>
      </c>
      <c r="F76" s="95">
        <f t="shared" si="32"/>
        <v>0</v>
      </c>
      <c r="G76" s="95">
        <f t="shared" si="32"/>
        <v>0</v>
      </c>
      <c r="H76" s="95">
        <f t="shared" si="32"/>
        <v>0</v>
      </c>
      <c r="I76" s="95">
        <f t="shared" si="32"/>
        <v>0</v>
      </c>
      <c r="J76" s="95">
        <f t="shared" si="32"/>
        <v>0</v>
      </c>
      <c r="K76" s="95">
        <f t="shared" si="32"/>
        <v>0</v>
      </c>
      <c r="L76" s="95">
        <f t="shared" si="32"/>
        <v>0</v>
      </c>
      <c r="M76" s="95">
        <f t="shared" si="30"/>
        <v>0</v>
      </c>
    </row>
    <row r="77" spans="1:13" ht="15.75" hidden="1" x14ac:dyDescent="0.25">
      <c r="A77" s="96" t="s">
        <v>354</v>
      </c>
      <c r="B77" s="93" t="s">
        <v>323</v>
      </c>
      <c r="C77" s="93" t="s">
        <v>356</v>
      </c>
      <c r="D77" s="93" t="s">
        <v>476</v>
      </c>
      <c r="E77" s="93" t="s">
        <v>355</v>
      </c>
      <c r="F77" s="95">
        <v>0</v>
      </c>
      <c r="G77" s="95">
        <v>0</v>
      </c>
      <c r="H77" s="95">
        <v>0</v>
      </c>
      <c r="I77" s="95">
        <v>0</v>
      </c>
      <c r="J77" s="95">
        <v>0</v>
      </c>
      <c r="K77" s="95">
        <v>0</v>
      </c>
      <c r="L77" s="95">
        <v>0</v>
      </c>
      <c r="M77" s="95">
        <f t="shared" si="30"/>
        <v>0</v>
      </c>
    </row>
    <row r="78" spans="1:13" ht="63" hidden="1" x14ac:dyDescent="0.25">
      <c r="A78" s="96" t="s">
        <v>590</v>
      </c>
      <c r="B78" s="93" t="s">
        <v>323</v>
      </c>
      <c r="C78" s="93" t="s">
        <v>356</v>
      </c>
      <c r="D78" s="93" t="s">
        <v>365</v>
      </c>
      <c r="E78" s="93"/>
      <c r="F78" s="95">
        <f t="shared" ref="F78:L79" si="33">F79</f>
        <v>0</v>
      </c>
      <c r="G78" s="95">
        <f t="shared" si="33"/>
        <v>0</v>
      </c>
      <c r="H78" s="95">
        <f t="shared" si="33"/>
        <v>0</v>
      </c>
      <c r="I78" s="95">
        <f t="shared" si="33"/>
        <v>0</v>
      </c>
      <c r="J78" s="95">
        <f t="shared" si="33"/>
        <v>0</v>
      </c>
      <c r="K78" s="95">
        <f t="shared" si="33"/>
        <v>0</v>
      </c>
      <c r="L78" s="95">
        <f t="shared" si="33"/>
        <v>0</v>
      </c>
      <c r="M78" s="95">
        <f t="shared" si="30"/>
        <v>0</v>
      </c>
    </row>
    <row r="79" spans="1:13" ht="15.75" hidden="1" x14ac:dyDescent="0.25">
      <c r="A79" s="96" t="s">
        <v>337</v>
      </c>
      <c r="B79" s="93" t="s">
        <v>323</v>
      </c>
      <c r="C79" s="93" t="s">
        <v>356</v>
      </c>
      <c r="D79" s="93" t="s">
        <v>365</v>
      </c>
      <c r="E79" s="93">
        <v>800</v>
      </c>
      <c r="F79" s="95">
        <f t="shared" si="33"/>
        <v>0</v>
      </c>
      <c r="G79" s="95">
        <f t="shared" si="33"/>
        <v>0</v>
      </c>
      <c r="H79" s="95">
        <f t="shared" si="33"/>
        <v>0</v>
      </c>
      <c r="I79" s="95">
        <f t="shared" si="33"/>
        <v>0</v>
      </c>
      <c r="J79" s="95">
        <f t="shared" si="33"/>
        <v>0</v>
      </c>
      <c r="K79" s="95">
        <f t="shared" si="33"/>
        <v>0</v>
      </c>
      <c r="L79" s="95">
        <f t="shared" si="33"/>
        <v>0</v>
      </c>
      <c r="M79" s="95">
        <f t="shared" si="30"/>
        <v>0</v>
      </c>
    </row>
    <row r="80" spans="1:13" ht="15.75" hidden="1" x14ac:dyDescent="0.25">
      <c r="A80" s="96" t="s">
        <v>366</v>
      </c>
      <c r="B80" s="93" t="s">
        <v>323</v>
      </c>
      <c r="C80" s="93" t="s">
        <v>356</v>
      </c>
      <c r="D80" s="93" t="s">
        <v>365</v>
      </c>
      <c r="E80" s="93">
        <v>830</v>
      </c>
      <c r="F80" s="95">
        <v>0</v>
      </c>
      <c r="G80" s="95"/>
      <c r="H80" s="95"/>
      <c r="I80" s="95"/>
      <c r="J80" s="95"/>
      <c r="K80" s="95"/>
      <c r="L80" s="95"/>
      <c r="M80" s="95">
        <f t="shared" si="30"/>
        <v>0</v>
      </c>
    </row>
    <row r="81" spans="1:13" ht="157.5" hidden="1" x14ac:dyDescent="0.25">
      <c r="A81" s="96" t="s">
        <v>591</v>
      </c>
      <c r="B81" s="93" t="s">
        <v>323</v>
      </c>
      <c r="C81" s="93" t="s">
        <v>356</v>
      </c>
      <c r="D81" s="93" t="s">
        <v>592</v>
      </c>
      <c r="E81" s="93"/>
      <c r="F81" s="95"/>
      <c r="G81" s="95"/>
      <c r="H81" s="95"/>
      <c r="I81" s="95"/>
      <c r="J81" s="95"/>
      <c r="K81" s="95"/>
      <c r="L81" s="95"/>
      <c r="M81" s="95">
        <f t="shared" si="30"/>
        <v>0</v>
      </c>
    </row>
    <row r="82" spans="1:13" ht="47.25" hidden="1" x14ac:dyDescent="0.25">
      <c r="A82" s="96" t="s">
        <v>333</v>
      </c>
      <c r="B82" s="93" t="s">
        <v>323</v>
      </c>
      <c r="C82" s="93" t="s">
        <v>356</v>
      </c>
      <c r="D82" s="93" t="s">
        <v>592</v>
      </c>
      <c r="E82" s="93">
        <v>200</v>
      </c>
      <c r="F82" s="95"/>
      <c r="G82" s="95"/>
      <c r="H82" s="95"/>
      <c r="I82" s="95"/>
      <c r="J82" s="95"/>
      <c r="K82" s="95"/>
      <c r="L82" s="95"/>
      <c r="M82" s="95">
        <f t="shared" si="30"/>
        <v>0</v>
      </c>
    </row>
    <row r="83" spans="1:13" ht="47.25" hidden="1" x14ac:dyDescent="0.25">
      <c r="A83" s="96" t="s">
        <v>335</v>
      </c>
      <c r="B83" s="93" t="s">
        <v>323</v>
      </c>
      <c r="C83" s="93" t="s">
        <v>356</v>
      </c>
      <c r="D83" s="93" t="s">
        <v>592</v>
      </c>
      <c r="E83" s="93">
        <v>240</v>
      </c>
      <c r="F83" s="95"/>
      <c r="G83" s="95"/>
      <c r="H83" s="95"/>
      <c r="I83" s="95"/>
      <c r="J83" s="95"/>
      <c r="K83" s="95"/>
      <c r="L83" s="95"/>
      <c r="M83" s="95">
        <f t="shared" si="30"/>
        <v>0</v>
      </c>
    </row>
    <row r="84" spans="1:13" ht="15.75" x14ac:dyDescent="0.25">
      <c r="A84" s="94" t="s">
        <v>189</v>
      </c>
      <c r="B84" s="93" t="s">
        <v>324</v>
      </c>
      <c r="C84" s="93" t="s">
        <v>345</v>
      </c>
      <c r="D84" s="93" t="s">
        <v>345</v>
      </c>
      <c r="E84" s="93" t="s">
        <v>345</v>
      </c>
      <c r="F84" s="95">
        <f t="shared" ref="F84:L87" si="34">F85</f>
        <v>888358</v>
      </c>
      <c r="G84" s="95">
        <f t="shared" si="34"/>
        <v>0</v>
      </c>
      <c r="H84" s="95">
        <f t="shared" si="34"/>
        <v>0</v>
      </c>
      <c r="I84" s="95">
        <f t="shared" si="34"/>
        <v>0</v>
      </c>
      <c r="J84" s="95">
        <f t="shared" si="34"/>
        <v>0</v>
      </c>
      <c r="K84" s="95">
        <f t="shared" si="34"/>
        <v>20995</v>
      </c>
      <c r="L84" s="95">
        <f t="shared" si="34"/>
        <v>0</v>
      </c>
      <c r="M84" s="95">
        <f t="shared" si="30"/>
        <v>909353</v>
      </c>
    </row>
    <row r="85" spans="1:13" ht="31.5" x14ac:dyDescent="0.25">
      <c r="A85" s="94" t="s">
        <v>190</v>
      </c>
      <c r="B85" s="93" t="s">
        <v>324</v>
      </c>
      <c r="C85" s="93" t="s">
        <v>330</v>
      </c>
      <c r="D85" s="93" t="s">
        <v>345</v>
      </c>
      <c r="E85" s="93" t="s">
        <v>345</v>
      </c>
      <c r="F85" s="95">
        <f t="shared" si="34"/>
        <v>888358</v>
      </c>
      <c r="G85" s="95">
        <f t="shared" si="34"/>
        <v>0</v>
      </c>
      <c r="H85" s="95">
        <f t="shared" si="34"/>
        <v>0</v>
      </c>
      <c r="I85" s="95">
        <f t="shared" si="34"/>
        <v>0</v>
      </c>
      <c r="J85" s="95">
        <f t="shared" si="34"/>
        <v>0</v>
      </c>
      <c r="K85" s="95">
        <f t="shared" si="34"/>
        <v>20995</v>
      </c>
      <c r="L85" s="95">
        <f t="shared" si="34"/>
        <v>0</v>
      </c>
      <c r="M85" s="95">
        <f t="shared" si="30"/>
        <v>909353</v>
      </c>
    </row>
    <row r="86" spans="1:13" ht="47.25" x14ac:dyDescent="0.25">
      <c r="A86" s="96" t="s">
        <v>367</v>
      </c>
      <c r="B86" s="93" t="s">
        <v>324</v>
      </c>
      <c r="C86" s="93" t="s">
        <v>330</v>
      </c>
      <c r="D86" s="93" t="s">
        <v>593</v>
      </c>
      <c r="E86" s="97" t="s">
        <v>345</v>
      </c>
      <c r="F86" s="95">
        <f t="shared" ref="F86:L86" si="35">F87+F89</f>
        <v>888358</v>
      </c>
      <c r="G86" s="95">
        <f t="shared" si="35"/>
        <v>0</v>
      </c>
      <c r="H86" s="95">
        <f t="shared" si="35"/>
        <v>0</v>
      </c>
      <c r="I86" s="95">
        <f t="shared" si="35"/>
        <v>0</v>
      </c>
      <c r="J86" s="95">
        <f t="shared" si="35"/>
        <v>0</v>
      </c>
      <c r="K86" s="95">
        <f t="shared" si="35"/>
        <v>20995</v>
      </c>
      <c r="L86" s="95">
        <f t="shared" si="35"/>
        <v>0</v>
      </c>
      <c r="M86" s="95">
        <f t="shared" si="30"/>
        <v>909353</v>
      </c>
    </row>
    <row r="87" spans="1:13" ht="110.25" x14ac:dyDescent="0.25">
      <c r="A87" s="96" t="s">
        <v>326</v>
      </c>
      <c r="B87" s="93" t="s">
        <v>324</v>
      </c>
      <c r="C87" s="93" t="s">
        <v>330</v>
      </c>
      <c r="D87" s="93" t="s">
        <v>593</v>
      </c>
      <c r="E87" s="93" t="s">
        <v>327</v>
      </c>
      <c r="F87" s="95">
        <f t="shared" si="34"/>
        <v>888358</v>
      </c>
      <c r="G87" s="95">
        <f t="shared" si="34"/>
        <v>0</v>
      </c>
      <c r="H87" s="95">
        <f t="shared" si="34"/>
        <v>0</v>
      </c>
      <c r="I87" s="95">
        <f t="shared" si="34"/>
        <v>0</v>
      </c>
      <c r="J87" s="95">
        <f t="shared" si="34"/>
        <v>0</v>
      </c>
      <c r="K87" s="95">
        <f t="shared" si="34"/>
        <v>-5975.38</v>
      </c>
      <c r="L87" s="95">
        <f t="shared" si="34"/>
        <v>0</v>
      </c>
      <c r="M87" s="95">
        <f t="shared" si="30"/>
        <v>882382.62</v>
      </c>
    </row>
    <row r="88" spans="1:13" ht="47.25" x14ac:dyDescent="0.25">
      <c r="A88" s="96" t="s">
        <v>328</v>
      </c>
      <c r="B88" s="93" t="s">
        <v>324</v>
      </c>
      <c r="C88" s="93" t="s">
        <v>330</v>
      </c>
      <c r="D88" s="93" t="s">
        <v>593</v>
      </c>
      <c r="E88" s="93" t="s">
        <v>329</v>
      </c>
      <c r="F88" s="95">
        <v>888358</v>
      </c>
      <c r="G88" s="95">
        <v>0</v>
      </c>
      <c r="H88" s="95">
        <v>0</v>
      </c>
      <c r="I88" s="95">
        <v>0</v>
      </c>
      <c r="J88" s="95">
        <v>0</v>
      </c>
      <c r="K88" s="95">
        <v>-5975.38</v>
      </c>
      <c r="L88" s="95"/>
      <c r="M88" s="95">
        <f t="shared" si="30"/>
        <v>882382.62</v>
      </c>
    </row>
    <row r="89" spans="1:13" ht="47.25" x14ac:dyDescent="0.25">
      <c r="A89" s="96" t="s">
        <v>333</v>
      </c>
      <c r="B89" s="93" t="s">
        <v>324</v>
      </c>
      <c r="C89" s="93" t="s">
        <v>330</v>
      </c>
      <c r="D89" s="93" t="s">
        <v>593</v>
      </c>
      <c r="E89" s="93">
        <v>200</v>
      </c>
      <c r="F89" s="95">
        <f>F90</f>
        <v>0</v>
      </c>
      <c r="G89" s="95"/>
      <c r="H89" s="95"/>
      <c r="I89" s="95"/>
      <c r="J89" s="95"/>
      <c r="K89" s="95">
        <f>K90</f>
        <v>26970.38</v>
      </c>
      <c r="L89" s="95">
        <f>L90</f>
        <v>0</v>
      </c>
      <c r="M89" s="95">
        <f t="shared" si="30"/>
        <v>26970.38</v>
      </c>
    </row>
    <row r="90" spans="1:13" ht="47.25" x14ac:dyDescent="0.25">
      <c r="A90" s="96" t="s">
        <v>335</v>
      </c>
      <c r="B90" s="93" t="s">
        <v>324</v>
      </c>
      <c r="C90" s="93" t="s">
        <v>330</v>
      </c>
      <c r="D90" s="93" t="s">
        <v>593</v>
      </c>
      <c r="E90" s="93">
        <v>240</v>
      </c>
      <c r="F90" s="95">
        <v>0</v>
      </c>
      <c r="G90" s="95"/>
      <c r="H90" s="95"/>
      <c r="I90" s="95"/>
      <c r="J90" s="95"/>
      <c r="K90" s="95">
        <f>5975.38+20995</f>
        <v>26970.38</v>
      </c>
      <c r="L90" s="95"/>
      <c r="M90" s="95">
        <f t="shared" si="30"/>
        <v>26970.38</v>
      </c>
    </row>
    <row r="91" spans="1:13" ht="31.5" x14ac:dyDescent="0.25">
      <c r="A91" s="94" t="s">
        <v>191</v>
      </c>
      <c r="B91" s="93" t="s">
        <v>330</v>
      </c>
      <c r="C91" s="93" t="s">
        <v>345</v>
      </c>
      <c r="D91" s="93" t="s">
        <v>345</v>
      </c>
      <c r="E91" s="93" t="s">
        <v>345</v>
      </c>
      <c r="F91" s="95">
        <f t="shared" ref="F91:L91" si="36">F92+F98</f>
        <v>4087645</v>
      </c>
      <c r="G91" s="95">
        <f t="shared" si="36"/>
        <v>0</v>
      </c>
      <c r="H91" s="95">
        <f t="shared" si="36"/>
        <v>0</v>
      </c>
      <c r="I91" s="95">
        <f t="shared" si="36"/>
        <v>-30600</v>
      </c>
      <c r="J91" s="95">
        <f t="shared" si="36"/>
        <v>0</v>
      </c>
      <c r="K91" s="95">
        <f t="shared" si="36"/>
        <v>-20000</v>
      </c>
      <c r="L91" s="95">
        <f t="shared" si="36"/>
        <v>0</v>
      </c>
      <c r="M91" s="95">
        <f t="shared" si="30"/>
        <v>4037045</v>
      </c>
    </row>
    <row r="92" spans="1:13" ht="15.75" x14ac:dyDescent="0.25">
      <c r="A92" s="94" t="s">
        <v>738</v>
      </c>
      <c r="B92" s="93" t="s">
        <v>330</v>
      </c>
      <c r="C92" s="93" t="s">
        <v>368</v>
      </c>
      <c r="D92" s="93" t="s">
        <v>345</v>
      </c>
      <c r="E92" s="93" t="s">
        <v>345</v>
      </c>
      <c r="F92" s="95">
        <f t="shared" ref="F92:L92" si="37">F93</f>
        <v>30600</v>
      </c>
      <c r="G92" s="95">
        <f t="shared" si="37"/>
        <v>0</v>
      </c>
      <c r="H92" s="95">
        <f t="shared" si="37"/>
        <v>0</v>
      </c>
      <c r="I92" s="95">
        <f t="shared" si="37"/>
        <v>-30600</v>
      </c>
      <c r="J92" s="95">
        <f t="shared" si="37"/>
        <v>0</v>
      </c>
      <c r="K92" s="95">
        <f t="shared" si="37"/>
        <v>0</v>
      </c>
      <c r="L92" s="95">
        <f t="shared" si="37"/>
        <v>0</v>
      </c>
      <c r="M92" s="95">
        <f t="shared" si="30"/>
        <v>0</v>
      </c>
    </row>
    <row r="93" spans="1:13" ht="110.25" x14ac:dyDescent="0.25">
      <c r="A93" s="96" t="s">
        <v>372</v>
      </c>
      <c r="B93" s="99" t="s">
        <v>330</v>
      </c>
      <c r="C93" s="99" t="s">
        <v>368</v>
      </c>
      <c r="D93" s="99" t="s">
        <v>597</v>
      </c>
      <c r="E93" s="99"/>
      <c r="F93" s="95">
        <f>F94+F96</f>
        <v>30600</v>
      </c>
      <c r="G93" s="95"/>
      <c r="H93" s="95"/>
      <c r="I93" s="95">
        <f>I94+I96</f>
        <v>-30600</v>
      </c>
      <c r="J93" s="95">
        <f>J94+J96</f>
        <v>0</v>
      </c>
      <c r="K93" s="95">
        <f>K94+K96</f>
        <v>0</v>
      </c>
      <c r="L93" s="95">
        <f>L94+L96</f>
        <v>0</v>
      </c>
      <c r="M93" s="95">
        <f t="shared" si="30"/>
        <v>0</v>
      </c>
    </row>
    <row r="94" spans="1:13" ht="47.25" x14ac:dyDescent="0.25">
      <c r="A94" s="96" t="s">
        <v>333</v>
      </c>
      <c r="B94" s="99" t="s">
        <v>330</v>
      </c>
      <c r="C94" s="99" t="s">
        <v>368</v>
      </c>
      <c r="D94" s="99" t="s">
        <v>597</v>
      </c>
      <c r="E94" s="93">
        <v>200</v>
      </c>
      <c r="F94" s="95">
        <f>F95</f>
        <v>19000</v>
      </c>
      <c r="G94" s="95"/>
      <c r="H94" s="95"/>
      <c r="I94" s="95">
        <f>I95</f>
        <v>-19000</v>
      </c>
      <c r="J94" s="95">
        <f>J95</f>
        <v>0</v>
      </c>
      <c r="K94" s="95">
        <f>K95</f>
        <v>0</v>
      </c>
      <c r="L94" s="95">
        <f>L95</f>
        <v>0</v>
      </c>
      <c r="M94" s="95">
        <f t="shared" si="30"/>
        <v>0</v>
      </c>
    </row>
    <row r="95" spans="1:13" ht="47.25" x14ac:dyDescent="0.25">
      <c r="A95" s="96" t="s">
        <v>335</v>
      </c>
      <c r="B95" s="99" t="s">
        <v>330</v>
      </c>
      <c r="C95" s="99" t="s">
        <v>368</v>
      </c>
      <c r="D95" s="99" t="s">
        <v>597</v>
      </c>
      <c r="E95" s="93">
        <v>240</v>
      </c>
      <c r="F95" s="95">
        <v>19000</v>
      </c>
      <c r="G95" s="95"/>
      <c r="H95" s="95"/>
      <c r="I95" s="95">
        <v>-19000</v>
      </c>
      <c r="J95" s="95"/>
      <c r="K95" s="95"/>
      <c r="L95" s="95"/>
      <c r="M95" s="95">
        <f t="shared" si="30"/>
        <v>0</v>
      </c>
    </row>
    <row r="96" spans="1:13" ht="31.5" x14ac:dyDescent="0.25">
      <c r="A96" s="96" t="s">
        <v>373</v>
      </c>
      <c r="B96" s="99" t="s">
        <v>330</v>
      </c>
      <c r="C96" s="99" t="s">
        <v>368</v>
      </c>
      <c r="D96" s="99" t="s">
        <v>597</v>
      </c>
      <c r="E96" s="93">
        <v>300</v>
      </c>
      <c r="F96" s="95">
        <f>F97</f>
        <v>11600</v>
      </c>
      <c r="G96" s="95"/>
      <c r="H96" s="95"/>
      <c r="I96" s="95">
        <f>I97</f>
        <v>-11600</v>
      </c>
      <c r="J96" s="95">
        <f>J97</f>
        <v>0</v>
      </c>
      <c r="K96" s="95">
        <f>K97</f>
        <v>0</v>
      </c>
      <c r="L96" s="95">
        <f>L97</f>
        <v>0</v>
      </c>
      <c r="M96" s="95">
        <f t="shared" si="30"/>
        <v>0</v>
      </c>
    </row>
    <row r="97" spans="1:13" ht="15.75" x14ac:dyDescent="0.25">
      <c r="A97" s="96" t="s">
        <v>375</v>
      </c>
      <c r="B97" s="99" t="s">
        <v>330</v>
      </c>
      <c r="C97" s="99" t="s">
        <v>368</v>
      </c>
      <c r="D97" s="99" t="s">
        <v>597</v>
      </c>
      <c r="E97" s="93">
        <v>360</v>
      </c>
      <c r="F97" s="95">
        <v>11600</v>
      </c>
      <c r="G97" s="95"/>
      <c r="H97" s="95"/>
      <c r="I97" s="95">
        <v>-11600</v>
      </c>
      <c r="J97" s="95"/>
      <c r="K97" s="95"/>
      <c r="L97" s="95"/>
      <c r="M97" s="95">
        <f t="shared" si="30"/>
        <v>0</v>
      </c>
    </row>
    <row r="98" spans="1:13" ht="63" x14ac:dyDescent="0.25">
      <c r="A98" s="94" t="s">
        <v>192</v>
      </c>
      <c r="B98" s="93" t="s">
        <v>330</v>
      </c>
      <c r="C98" s="93" t="s">
        <v>377</v>
      </c>
      <c r="D98" s="93" t="s">
        <v>345</v>
      </c>
      <c r="E98" s="93" t="s">
        <v>345</v>
      </c>
      <c r="F98" s="95">
        <f t="shared" ref="F98:L98" si="38">F99+F106+F109</f>
        <v>4057045</v>
      </c>
      <c r="G98" s="95">
        <f t="shared" si="38"/>
        <v>0</v>
      </c>
      <c r="H98" s="95">
        <f t="shared" si="38"/>
        <v>0</v>
      </c>
      <c r="I98" s="95">
        <f t="shared" si="38"/>
        <v>0</v>
      </c>
      <c r="J98" s="95">
        <f t="shared" si="38"/>
        <v>0</v>
      </c>
      <c r="K98" s="95">
        <f t="shared" si="38"/>
        <v>-20000</v>
      </c>
      <c r="L98" s="95">
        <f t="shared" si="38"/>
        <v>0</v>
      </c>
      <c r="M98" s="95">
        <f t="shared" si="30"/>
        <v>4037045</v>
      </c>
    </row>
    <row r="99" spans="1:13" ht="31.5" x14ac:dyDescent="0.25">
      <c r="A99" s="96" t="s">
        <v>594</v>
      </c>
      <c r="B99" s="93" t="s">
        <v>330</v>
      </c>
      <c r="C99" s="93" t="s">
        <v>377</v>
      </c>
      <c r="D99" s="93" t="s">
        <v>595</v>
      </c>
      <c r="E99" s="97" t="s">
        <v>345</v>
      </c>
      <c r="F99" s="95">
        <f>F100+F102+F104</f>
        <v>3953245</v>
      </c>
      <c r="G99" s="95"/>
      <c r="H99" s="95"/>
      <c r="I99" s="95"/>
      <c r="J99" s="95"/>
      <c r="K99" s="95">
        <f>K100+K102</f>
        <v>-20000</v>
      </c>
      <c r="L99" s="95">
        <f>L100+L102</f>
        <v>0</v>
      </c>
      <c r="M99" s="95">
        <f t="shared" si="30"/>
        <v>3933245</v>
      </c>
    </row>
    <row r="100" spans="1:13" ht="110.25" x14ac:dyDescent="0.25">
      <c r="A100" s="96" t="s">
        <v>326</v>
      </c>
      <c r="B100" s="93" t="s">
        <v>330</v>
      </c>
      <c r="C100" s="93" t="s">
        <v>377</v>
      </c>
      <c r="D100" s="93" t="s">
        <v>595</v>
      </c>
      <c r="E100" s="93" t="s">
        <v>327</v>
      </c>
      <c r="F100" s="95">
        <f>F101</f>
        <v>2926629</v>
      </c>
      <c r="G100" s="95"/>
      <c r="H100" s="95"/>
      <c r="I100" s="95"/>
      <c r="J100" s="95"/>
      <c r="K100" s="95"/>
      <c r="L100" s="95"/>
      <c r="M100" s="95">
        <f t="shared" si="30"/>
        <v>2926629</v>
      </c>
    </row>
    <row r="101" spans="1:13" ht="31.5" x14ac:dyDescent="0.25">
      <c r="A101" s="96" t="s">
        <v>369</v>
      </c>
      <c r="B101" s="93" t="s">
        <v>330</v>
      </c>
      <c r="C101" s="93" t="s">
        <v>377</v>
      </c>
      <c r="D101" s="93" t="s">
        <v>595</v>
      </c>
      <c r="E101" s="93" t="s">
        <v>370</v>
      </c>
      <c r="F101" s="95">
        <v>2926629</v>
      </c>
      <c r="G101" s="95"/>
      <c r="H101" s="95"/>
      <c r="I101" s="95"/>
      <c r="J101" s="95"/>
      <c r="K101" s="95"/>
      <c r="L101" s="95"/>
      <c r="M101" s="95">
        <f t="shared" si="30"/>
        <v>2926629</v>
      </c>
    </row>
    <row r="102" spans="1:13" ht="47.25" x14ac:dyDescent="0.25">
      <c r="A102" s="96" t="s">
        <v>333</v>
      </c>
      <c r="B102" s="93" t="s">
        <v>330</v>
      </c>
      <c r="C102" s="93" t="s">
        <v>377</v>
      </c>
      <c r="D102" s="93" t="s">
        <v>595</v>
      </c>
      <c r="E102" s="93" t="s">
        <v>334</v>
      </c>
      <c r="F102" s="95">
        <f>F103</f>
        <v>1026072</v>
      </c>
      <c r="G102" s="95"/>
      <c r="H102" s="95"/>
      <c r="I102" s="95"/>
      <c r="J102" s="95"/>
      <c r="K102" s="95">
        <f>K103</f>
        <v>-20000</v>
      </c>
      <c r="L102" s="95">
        <f>L103</f>
        <v>0</v>
      </c>
      <c r="M102" s="95">
        <f t="shared" si="30"/>
        <v>1006072</v>
      </c>
    </row>
    <row r="103" spans="1:13" ht="47.25" x14ac:dyDescent="0.25">
      <c r="A103" s="96" t="s">
        <v>335</v>
      </c>
      <c r="B103" s="93" t="s">
        <v>330</v>
      </c>
      <c r="C103" s="93" t="s">
        <v>377</v>
      </c>
      <c r="D103" s="93" t="s">
        <v>595</v>
      </c>
      <c r="E103" s="93" t="s">
        <v>336</v>
      </c>
      <c r="F103" s="95">
        <v>1026072</v>
      </c>
      <c r="G103" s="95"/>
      <c r="H103" s="95"/>
      <c r="I103" s="95"/>
      <c r="J103" s="95"/>
      <c r="K103" s="95">
        <v>-20000</v>
      </c>
      <c r="L103" s="95"/>
      <c r="M103" s="95">
        <f t="shared" si="30"/>
        <v>1006072</v>
      </c>
    </row>
    <row r="104" spans="1:13" ht="15.75" x14ac:dyDescent="0.25">
      <c r="A104" s="96" t="s">
        <v>337</v>
      </c>
      <c r="B104" s="93" t="s">
        <v>330</v>
      </c>
      <c r="C104" s="93" t="s">
        <v>377</v>
      </c>
      <c r="D104" s="93" t="s">
        <v>595</v>
      </c>
      <c r="E104" s="93" t="s">
        <v>338</v>
      </c>
      <c r="F104" s="95">
        <f>F105</f>
        <v>544</v>
      </c>
      <c r="G104" s="95"/>
      <c r="H104" s="95"/>
      <c r="I104" s="95"/>
      <c r="J104" s="95"/>
      <c r="K104" s="95"/>
      <c r="L104" s="95"/>
      <c r="M104" s="95">
        <f t="shared" si="30"/>
        <v>544</v>
      </c>
    </row>
    <row r="105" spans="1:13" ht="31.5" x14ac:dyDescent="0.25">
      <c r="A105" s="96" t="s">
        <v>339</v>
      </c>
      <c r="B105" s="93" t="s">
        <v>330</v>
      </c>
      <c r="C105" s="93" t="s">
        <v>377</v>
      </c>
      <c r="D105" s="93" t="s">
        <v>595</v>
      </c>
      <c r="E105" s="93" t="s">
        <v>340</v>
      </c>
      <c r="F105" s="95">
        <v>544</v>
      </c>
      <c r="G105" s="95"/>
      <c r="H105" s="95"/>
      <c r="I105" s="95"/>
      <c r="J105" s="95"/>
      <c r="K105" s="95"/>
      <c r="L105" s="95"/>
      <c r="M105" s="95">
        <f t="shared" si="30"/>
        <v>544</v>
      </c>
    </row>
    <row r="106" spans="1:13" ht="63" x14ac:dyDescent="0.25">
      <c r="A106" s="96" t="s">
        <v>371</v>
      </c>
      <c r="B106" s="93" t="s">
        <v>330</v>
      </c>
      <c r="C106" s="93" t="s">
        <v>377</v>
      </c>
      <c r="D106" s="93" t="s">
        <v>596</v>
      </c>
      <c r="E106" s="97" t="s">
        <v>345</v>
      </c>
      <c r="F106" s="95">
        <f>F107</f>
        <v>84000</v>
      </c>
      <c r="G106" s="95"/>
      <c r="H106" s="95"/>
      <c r="I106" s="95"/>
      <c r="J106" s="95"/>
      <c r="K106" s="95"/>
      <c r="L106" s="95"/>
      <c r="M106" s="95">
        <f t="shared" si="30"/>
        <v>84000</v>
      </c>
    </row>
    <row r="107" spans="1:13" ht="47.25" x14ac:dyDescent="0.25">
      <c r="A107" s="96" t="s">
        <v>333</v>
      </c>
      <c r="B107" s="93" t="s">
        <v>330</v>
      </c>
      <c r="C107" s="93" t="s">
        <v>377</v>
      </c>
      <c r="D107" s="93" t="s">
        <v>596</v>
      </c>
      <c r="E107" s="93" t="s">
        <v>334</v>
      </c>
      <c r="F107" s="95">
        <f>F108</f>
        <v>84000</v>
      </c>
      <c r="G107" s="95"/>
      <c r="H107" s="95"/>
      <c r="I107" s="95"/>
      <c r="J107" s="95"/>
      <c r="K107" s="95"/>
      <c r="L107" s="95"/>
      <c r="M107" s="95">
        <f t="shared" si="30"/>
        <v>84000</v>
      </c>
    </row>
    <row r="108" spans="1:13" ht="47.25" x14ac:dyDescent="0.25">
      <c r="A108" s="96" t="s">
        <v>335</v>
      </c>
      <c r="B108" s="93" t="s">
        <v>330</v>
      </c>
      <c r="C108" s="93" t="s">
        <v>377</v>
      </c>
      <c r="D108" s="93" t="s">
        <v>596</v>
      </c>
      <c r="E108" s="93" t="s">
        <v>336</v>
      </c>
      <c r="F108" s="95">
        <v>84000</v>
      </c>
      <c r="G108" s="95"/>
      <c r="H108" s="95"/>
      <c r="I108" s="95"/>
      <c r="J108" s="95"/>
      <c r="K108" s="95"/>
      <c r="L108" s="95"/>
      <c r="M108" s="95">
        <f t="shared" si="30"/>
        <v>84000</v>
      </c>
    </row>
    <row r="109" spans="1:13" ht="31.5" x14ac:dyDescent="0.25">
      <c r="A109" s="96" t="s">
        <v>378</v>
      </c>
      <c r="B109" s="93" t="s">
        <v>330</v>
      </c>
      <c r="C109" s="93" t="s">
        <v>377</v>
      </c>
      <c r="D109" s="93" t="s">
        <v>598</v>
      </c>
      <c r="E109" s="97" t="s">
        <v>345</v>
      </c>
      <c r="F109" s="95">
        <f t="shared" ref="F109:L110" si="39">F110</f>
        <v>19800</v>
      </c>
      <c r="G109" s="95">
        <f t="shared" si="39"/>
        <v>0</v>
      </c>
      <c r="H109" s="95">
        <f t="shared" si="39"/>
        <v>0</v>
      </c>
      <c r="I109" s="95">
        <f t="shared" si="39"/>
        <v>0</v>
      </c>
      <c r="J109" s="95">
        <f t="shared" si="39"/>
        <v>0</v>
      </c>
      <c r="K109" s="95">
        <f t="shared" si="39"/>
        <v>0</v>
      </c>
      <c r="L109" s="95">
        <f t="shared" si="39"/>
        <v>0</v>
      </c>
      <c r="M109" s="95">
        <f t="shared" si="30"/>
        <v>19800</v>
      </c>
    </row>
    <row r="110" spans="1:13" ht="47.25" x14ac:dyDescent="0.25">
      <c r="A110" s="96" t="s">
        <v>333</v>
      </c>
      <c r="B110" s="93" t="s">
        <v>330</v>
      </c>
      <c r="C110" s="93" t="s">
        <v>377</v>
      </c>
      <c r="D110" s="93" t="s">
        <v>598</v>
      </c>
      <c r="E110" s="93" t="s">
        <v>334</v>
      </c>
      <c r="F110" s="95">
        <f t="shared" si="39"/>
        <v>19800</v>
      </c>
      <c r="G110" s="95">
        <f t="shared" si="39"/>
        <v>0</v>
      </c>
      <c r="H110" s="95">
        <f t="shared" si="39"/>
        <v>0</v>
      </c>
      <c r="I110" s="95">
        <f t="shared" si="39"/>
        <v>0</v>
      </c>
      <c r="J110" s="95">
        <f t="shared" si="39"/>
        <v>0</v>
      </c>
      <c r="K110" s="95">
        <f t="shared" si="39"/>
        <v>0</v>
      </c>
      <c r="L110" s="95">
        <f t="shared" si="39"/>
        <v>0</v>
      </c>
      <c r="M110" s="95">
        <f t="shared" si="30"/>
        <v>19800</v>
      </c>
    </row>
    <row r="111" spans="1:13" ht="47.25" x14ac:dyDescent="0.25">
      <c r="A111" s="96" t="s">
        <v>335</v>
      </c>
      <c r="B111" s="93" t="s">
        <v>330</v>
      </c>
      <c r="C111" s="93" t="s">
        <v>377</v>
      </c>
      <c r="D111" s="93" t="s">
        <v>598</v>
      </c>
      <c r="E111" s="93" t="s">
        <v>336</v>
      </c>
      <c r="F111" s="95">
        <v>19800</v>
      </c>
      <c r="G111" s="95">
        <v>0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f t="shared" si="30"/>
        <v>19800</v>
      </c>
    </row>
    <row r="112" spans="1:13" ht="15.75" x14ac:dyDescent="0.25">
      <c r="A112" s="94" t="s">
        <v>193</v>
      </c>
      <c r="B112" s="93" t="s">
        <v>341</v>
      </c>
      <c r="C112" s="93" t="s">
        <v>345</v>
      </c>
      <c r="D112" s="93" t="s">
        <v>345</v>
      </c>
      <c r="E112" s="93" t="s">
        <v>345</v>
      </c>
      <c r="F112" s="95">
        <f t="shared" ref="F112:L112" si="40">F117+F125+F138+F113+F121</f>
        <v>12085415.43</v>
      </c>
      <c r="G112" s="95">
        <f t="shared" si="40"/>
        <v>786859.7</v>
      </c>
      <c r="H112" s="95">
        <f t="shared" si="40"/>
        <v>-198000</v>
      </c>
      <c r="I112" s="95">
        <f t="shared" si="40"/>
        <v>9629352</v>
      </c>
      <c r="J112" s="95">
        <f t="shared" si="40"/>
        <v>0</v>
      </c>
      <c r="K112" s="95">
        <f t="shared" si="40"/>
        <v>200000</v>
      </c>
      <c r="L112" s="95">
        <f t="shared" si="40"/>
        <v>67216.570000000007</v>
      </c>
      <c r="M112" s="95">
        <f t="shared" si="30"/>
        <v>22570843.699999999</v>
      </c>
    </row>
    <row r="113" spans="1:13" ht="18.75" hidden="1" x14ac:dyDescent="0.25">
      <c r="A113" s="68" t="s">
        <v>194</v>
      </c>
      <c r="B113" s="69" t="s">
        <v>341</v>
      </c>
      <c r="C113" s="69" t="s">
        <v>323</v>
      </c>
      <c r="D113" s="76"/>
      <c r="E113" s="77"/>
      <c r="F113" s="95">
        <f t="shared" ref="F113:L115" si="41">F114</f>
        <v>0</v>
      </c>
      <c r="G113" s="95">
        <f t="shared" si="41"/>
        <v>0</v>
      </c>
      <c r="H113" s="95">
        <f t="shared" si="41"/>
        <v>0</v>
      </c>
      <c r="I113" s="95">
        <f t="shared" si="41"/>
        <v>0</v>
      </c>
      <c r="J113" s="95">
        <f t="shared" si="41"/>
        <v>0</v>
      </c>
      <c r="K113" s="95">
        <f t="shared" si="41"/>
        <v>0</v>
      </c>
      <c r="L113" s="95">
        <f t="shared" si="41"/>
        <v>0</v>
      </c>
      <c r="M113" s="95">
        <f t="shared" si="30"/>
        <v>0</v>
      </c>
    </row>
    <row r="114" spans="1:13" ht="47.25" hidden="1" x14ac:dyDescent="0.25">
      <c r="A114" s="68" t="s">
        <v>381</v>
      </c>
      <c r="B114" s="69" t="s">
        <v>341</v>
      </c>
      <c r="C114" s="69" t="s">
        <v>323</v>
      </c>
      <c r="D114" s="70" t="s">
        <v>382</v>
      </c>
      <c r="E114" s="81"/>
      <c r="F114" s="95">
        <f t="shared" si="41"/>
        <v>0</v>
      </c>
      <c r="G114" s="95">
        <f t="shared" si="41"/>
        <v>0</v>
      </c>
      <c r="H114" s="95">
        <f t="shared" si="41"/>
        <v>0</v>
      </c>
      <c r="I114" s="95">
        <f t="shared" si="41"/>
        <v>0</v>
      </c>
      <c r="J114" s="95">
        <f t="shared" si="41"/>
        <v>0</v>
      </c>
      <c r="K114" s="95">
        <f t="shared" si="41"/>
        <v>0</v>
      </c>
      <c r="L114" s="95">
        <f t="shared" si="41"/>
        <v>0</v>
      </c>
      <c r="M114" s="95">
        <f t="shared" si="30"/>
        <v>0</v>
      </c>
    </row>
    <row r="115" spans="1:13" ht="63" hidden="1" x14ac:dyDescent="0.25">
      <c r="A115" s="72" t="s">
        <v>361</v>
      </c>
      <c r="B115" s="73" t="s">
        <v>341</v>
      </c>
      <c r="C115" s="73" t="s">
        <v>323</v>
      </c>
      <c r="D115" s="74" t="s">
        <v>382</v>
      </c>
      <c r="E115" s="75" t="s">
        <v>362</v>
      </c>
      <c r="F115" s="95">
        <f t="shared" si="41"/>
        <v>0</v>
      </c>
      <c r="G115" s="95">
        <f t="shared" si="41"/>
        <v>0</v>
      </c>
      <c r="H115" s="95">
        <f t="shared" si="41"/>
        <v>0</v>
      </c>
      <c r="I115" s="95">
        <f t="shared" si="41"/>
        <v>0</v>
      </c>
      <c r="J115" s="95">
        <f t="shared" si="41"/>
        <v>0</v>
      </c>
      <c r="K115" s="95">
        <f t="shared" si="41"/>
        <v>0</v>
      </c>
      <c r="L115" s="95">
        <f t="shared" si="41"/>
        <v>0</v>
      </c>
      <c r="M115" s="95">
        <f t="shared" si="30"/>
        <v>0</v>
      </c>
    </row>
    <row r="116" spans="1:13" ht="15.75" hidden="1" x14ac:dyDescent="0.25">
      <c r="A116" s="100" t="s">
        <v>363</v>
      </c>
      <c r="B116" s="73" t="s">
        <v>341</v>
      </c>
      <c r="C116" s="73" t="s">
        <v>323</v>
      </c>
      <c r="D116" s="74" t="s">
        <v>382</v>
      </c>
      <c r="E116" s="75" t="s">
        <v>364</v>
      </c>
      <c r="F116" s="95">
        <v>0</v>
      </c>
      <c r="G116" s="95"/>
      <c r="H116" s="95"/>
      <c r="I116" s="95"/>
      <c r="J116" s="95"/>
      <c r="K116" s="95"/>
      <c r="L116" s="95"/>
      <c r="M116" s="95">
        <f t="shared" si="30"/>
        <v>0</v>
      </c>
    </row>
    <row r="117" spans="1:13" ht="15.75" x14ac:dyDescent="0.25">
      <c r="A117" s="94" t="s">
        <v>195</v>
      </c>
      <c r="B117" s="93" t="s">
        <v>341</v>
      </c>
      <c r="C117" s="93" t="s">
        <v>344</v>
      </c>
      <c r="D117" s="93" t="s">
        <v>345</v>
      </c>
      <c r="E117" s="93" t="s">
        <v>345</v>
      </c>
      <c r="F117" s="95">
        <f t="shared" ref="F117:L119" si="42">F118</f>
        <v>148644.32999999999</v>
      </c>
      <c r="G117" s="95">
        <f t="shared" si="42"/>
        <v>0</v>
      </c>
      <c r="H117" s="95">
        <f t="shared" si="42"/>
        <v>0</v>
      </c>
      <c r="I117" s="95">
        <f t="shared" si="42"/>
        <v>0</v>
      </c>
      <c r="J117" s="95">
        <f t="shared" si="42"/>
        <v>0</v>
      </c>
      <c r="K117" s="95">
        <f t="shared" si="42"/>
        <v>0</v>
      </c>
      <c r="L117" s="95">
        <f t="shared" si="42"/>
        <v>0</v>
      </c>
      <c r="M117" s="95">
        <f t="shared" si="30"/>
        <v>148644.32999999999</v>
      </c>
    </row>
    <row r="118" spans="1:13" ht="204.75" x14ac:dyDescent="0.25">
      <c r="A118" s="96" t="s">
        <v>739</v>
      </c>
      <c r="B118" s="93" t="s">
        <v>341</v>
      </c>
      <c r="C118" s="93" t="s">
        <v>344</v>
      </c>
      <c r="D118" s="93" t="s">
        <v>599</v>
      </c>
      <c r="E118" s="97" t="s">
        <v>345</v>
      </c>
      <c r="F118" s="95">
        <f t="shared" si="42"/>
        <v>148644.32999999999</v>
      </c>
      <c r="G118" s="95">
        <f t="shared" si="42"/>
        <v>0</v>
      </c>
      <c r="H118" s="95">
        <f t="shared" si="42"/>
        <v>0</v>
      </c>
      <c r="I118" s="95">
        <f t="shared" si="42"/>
        <v>0</v>
      </c>
      <c r="J118" s="95">
        <f t="shared" si="42"/>
        <v>0</v>
      </c>
      <c r="K118" s="95">
        <f t="shared" si="42"/>
        <v>0</v>
      </c>
      <c r="L118" s="95">
        <f t="shared" si="42"/>
        <v>0</v>
      </c>
      <c r="M118" s="95">
        <f t="shared" si="30"/>
        <v>148644.32999999999</v>
      </c>
    </row>
    <row r="119" spans="1:13" ht="47.25" x14ac:dyDescent="0.25">
      <c r="A119" s="96" t="s">
        <v>333</v>
      </c>
      <c r="B119" s="93" t="s">
        <v>341</v>
      </c>
      <c r="C119" s="93" t="s">
        <v>344</v>
      </c>
      <c r="D119" s="93" t="s">
        <v>599</v>
      </c>
      <c r="E119" s="93" t="s">
        <v>334</v>
      </c>
      <c r="F119" s="95">
        <f t="shared" si="42"/>
        <v>148644.32999999999</v>
      </c>
      <c r="G119" s="95">
        <f t="shared" si="42"/>
        <v>0</v>
      </c>
      <c r="H119" s="95">
        <f t="shared" si="42"/>
        <v>0</v>
      </c>
      <c r="I119" s="95">
        <f t="shared" si="42"/>
        <v>0</v>
      </c>
      <c r="J119" s="95">
        <f t="shared" si="42"/>
        <v>0</v>
      </c>
      <c r="K119" s="95">
        <f t="shared" si="42"/>
        <v>0</v>
      </c>
      <c r="L119" s="95">
        <f t="shared" si="42"/>
        <v>0</v>
      </c>
      <c r="M119" s="95">
        <f t="shared" si="30"/>
        <v>148644.32999999999</v>
      </c>
    </row>
    <row r="120" spans="1:13" ht="47.25" x14ac:dyDescent="0.25">
      <c r="A120" s="96" t="s">
        <v>335</v>
      </c>
      <c r="B120" s="93" t="s">
        <v>341</v>
      </c>
      <c r="C120" s="93" t="s">
        <v>344</v>
      </c>
      <c r="D120" s="93" t="s">
        <v>599</v>
      </c>
      <c r="E120" s="93" t="s">
        <v>336</v>
      </c>
      <c r="F120" s="95">
        <v>148644.32999999999</v>
      </c>
      <c r="G120" s="95">
        <v>0</v>
      </c>
      <c r="H120" s="95">
        <v>0</v>
      </c>
      <c r="I120" s="95">
        <v>0</v>
      </c>
      <c r="J120" s="95">
        <v>0</v>
      </c>
      <c r="K120" s="95">
        <v>0</v>
      </c>
      <c r="L120" s="95">
        <v>0</v>
      </c>
      <c r="M120" s="95">
        <f t="shared" si="30"/>
        <v>148644.32999999999</v>
      </c>
    </row>
    <row r="121" spans="1:13" ht="15.75" x14ac:dyDescent="0.25">
      <c r="A121" s="94" t="s">
        <v>740</v>
      </c>
      <c r="B121" s="93" t="s">
        <v>341</v>
      </c>
      <c r="C121" s="99" t="s">
        <v>352</v>
      </c>
      <c r="D121" s="93" t="s">
        <v>345</v>
      </c>
      <c r="E121" s="93" t="s">
        <v>345</v>
      </c>
      <c r="F121" s="95">
        <f t="shared" ref="F121:L123" si="43">F122</f>
        <v>0</v>
      </c>
      <c r="G121" s="95">
        <f t="shared" si="43"/>
        <v>398000</v>
      </c>
      <c r="H121" s="95">
        <f t="shared" si="43"/>
        <v>-198000</v>
      </c>
      <c r="I121" s="95">
        <f t="shared" si="43"/>
        <v>0</v>
      </c>
      <c r="J121" s="95">
        <f t="shared" si="43"/>
        <v>0</v>
      </c>
      <c r="K121" s="95">
        <f t="shared" si="43"/>
        <v>0</v>
      </c>
      <c r="L121" s="95">
        <f t="shared" si="43"/>
        <v>0</v>
      </c>
      <c r="M121" s="95">
        <f t="shared" si="30"/>
        <v>200000</v>
      </c>
    </row>
    <row r="122" spans="1:13" ht="47.25" x14ac:dyDescent="0.25">
      <c r="A122" s="96" t="s">
        <v>741</v>
      </c>
      <c r="B122" s="93" t="s">
        <v>341</v>
      </c>
      <c r="C122" s="99" t="s">
        <v>352</v>
      </c>
      <c r="D122" s="93" t="s">
        <v>742</v>
      </c>
      <c r="E122" s="97" t="s">
        <v>345</v>
      </c>
      <c r="F122" s="95">
        <f t="shared" si="43"/>
        <v>0</v>
      </c>
      <c r="G122" s="95">
        <f t="shared" si="43"/>
        <v>398000</v>
      </c>
      <c r="H122" s="95">
        <f t="shared" si="43"/>
        <v>-198000</v>
      </c>
      <c r="I122" s="95">
        <f t="shared" si="43"/>
        <v>0</v>
      </c>
      <c r="J122" s="95">
        <f t="shared" si="43"/>
        <v>0</v>
      </c>
      <c r="K122" s="95">
        <f t="shared" si="43"/>
        <v>0</v>
      </c>
      <c r="L122" s="95">
        <f t="shared" si="43"/>
        <v>0</v>
      </c>
      <c r="M122" s="95">
        <f t="shared" si="30"/>
        <v>200000</v>
      </c>
    </row>
    <row r="123" spans="1:13" ht="47.25" x14ac:dyDescent="0.25">
      <c r="A123" s="96" t="s">
        <v>333</v>
      </c>
      <c r="B123" s="93" t="s">
        <v>341</v>
      </c>
      <c r="C123" s="99" t="s">
        <v>352</v>
      </c>
      <c r="D123" s="93" t="s">
        <v>742</v>
      </c>
      <c r="E123" s="93" t="s">
        <v>334</v>
      </c>
      <c r="F123" s="95">
        <f t="shared" si="43"/>
        <v>0</v>
      </c>
      <c r="G123" s="95">
        <f t="shared" si="43"/>
        <v>398000</v>
      </c>
      <c r="H123" s="95">
        <f t="shared" si="43"/>
        <v>-198000</v>
      </c>
      <c r="I123" s="95">
        <f t="shared" si="43"/>
        <v>0</v>
      </c>
      <c r="J123" s="95">
        <f t="shared" si="43"/>
        <v>0</v>
      </c>
      <c r="K123" s="95">
        <f t="shared" si="43"/>
        <v>0</v>
      </c>
      <c r="L123" s="95">
        <f t="shared" si="43"/>
        <v>0</v>
      </c>
      <c r="M123" s="95">
        <f t="shared" si="30"/>
        <v>200000</v>
      </c>
    </row>
    <row r="124" spans="1:13" ht="47.25" x14ac:dyDescent="0.25">
      <c r="A124" s="96" t="s">
        <v>335</v>
      </c>
      <c r="B124" s="93" t="s">
        <v>341</v>
      </c>
      <c r="C124" s="99" t="s">
        <v>352</v>
      </c>
      <c r="D124" s="93" t="s">
        <v>742</v>
      </c>
      <c r="E124" s="93" t="s">
        <v>336</v>
      </c>
      <c r="F124" s="95">
        <v>0</v>
      </c>
      <c r="G124" s="95">
        <v>398000</v>
      </c>
      <c r="H124" s="95">
        <v>-198000</v>
      </c>
      <c r="I124" s="95"/>
      <c r="J124" s="95"/>
      <c r="K124" s="95"/>
      <c r="L124" s="95"/>
      <c r="M124" s="95">
        <f t="shared" si="30"/>
        <v>200000</v>
      </c>
    </row>
    <row r="125" spans="1:13" ht="31.5" x14ac:dyDescent="0.25">
      <c r="A125" s="94" t="s">
        <v>196</v>
      </c>
      <c r="B125" s="93" t="s">
        <v>341</v>
      </c>
      <c r="C125" s="93" t="s">
        <v>368</v>
      </c>
      <c r="D125" s="93" t="s">
        <v>345</v>
      </c>
      <c r="E125" s="93" t="s">
        <v>345</v>
      </c>
      <c r="F125" s="95">
        <f t="shared" ref="F125:L125" si="44">F126+F129+F132+F135</f>
        <v>11697887.1</v>
      </c>
      <c r="G125" s="95">
        <f t="shared" si="44"/>
        <v>388859.7</v>
      </c>
      <c r="H125" s="95">
        <f t="shared" si="44"/>
        <v>0</v>
      </c>
      <c r="I125" s="95">
        <f t="shared" si="44"/>
        <v>9629352</v>
      </c>
      <c r="J125" s="95">
        <f t="shared" si="44"/>
        <v>0</v>
      </c>
      <c r="K125" s="95">
        <f t="shared" si="44"/>
        <v>200000</v>
      </c>
      <c r="L125" s="95">
        <f t="shared" si="44"/>
        <v>67216.570000000007</v>
      </c>
      <c r="M125" s="95">
        <f t="shared" si="30"/>
        <v>21983315.369999997</v>
      </c>
    </row>
    <row r="126" spans="1:13" ht="63" x14ac:dyDescent="0.25">
      <c r="A126" s="96" t="s">
        <v>383</v>
      </c>
      <c r="B126" s="93" t="s">
        <v>341</v>
      </c>
      <c r="C126" s="93" t="s">
        <v>368</v>
      </c>
      <c r="D126" s="93" t="s">
        <v>600</v>
      </c>
      <c r="E126" s="97" t="s">
        <v>345</v>
      </c>
      <c r="F126" s="95">
        <f t="shared" ref="F126:L127" si="45">F127</f>
        <v>120000</v>
      </c>
      <c r="G126" s="95">
        <f t="shared" si="45"/>
        <v>388859.7</v>
      </c>
      <c r="H126" s="95">
        <f t="shared" si="45"/>
        <v>0</v>
      </c>
      <c r="I126" s="95">
        <f t="shared" si="45"/>
        <v>0</v>
      </c>
      <c r="J126" s="95">
        <f t="shared" si="45"/>
        <v>0</v>
      </c>
      <c r="K126" s="95">
        <f t="shared" si="45"/>
        <v>0</v>
      </c>
      <c r="L126" s="95">
        <f t="shared" si="45"/>
        <v>0</v>
      </c>
      <c r="M126" s="95">
        <f t="shared" si="30"/>
        <v>508859.7</v>
      </c>
    </row>
    <row r="127" spans="1:13" ht="47.25" x14ac:dyDescent="0.25">
      <c r="A127" s="96" t="s">
        <v>333</v>
      </c>
      <c r="B127" s="93" t="s">
        <v>341</v>
      </c>
      <c r="C127" s="93" t="s">
        <v>368</v>
      </c>
      <c r="D127" s="93" t="s">
        <v>600</v>
      </c>
      <c r="E127" s="93" t="s">
        <v>334</v>
      </c>
      <c r="F127" s="95">
        <f t="shared" si="45"/>
        <v>120000</v>
      </c>
      <c r="G127" s="95">
        <f t="shared" si="45"/>
        <v>388859.7</v>
      </c>
      <c r="H127" s="95">
        <f t="shared" si="45"/>
        <v>0</v>
      </c>
      <c r="I127" s="95">
        <f t="shared" si="45"/>
        <v>0</v>
      </c>
      <c r="J127" s="95">
        <f t="shared" si="45"/>
        <v>0</v>
      </c>
      <c r="K127" s="95">
        <f t="shared" si="45"/>
        <v>0</v>
      </c>
      <c r="L127" s="95">
        <f t="shared" si="45"/>
        <v>0</v>
      </c>
      <c r="M127" s="95">
        <f t="shared" si="30"/>
        <v>508859.7</v>
      </c>
    </row>
    <row r="128" spans="1:13" ht="47.25" x14ac:dyDescent="0.25">
      <c r="A128" s="96" t="s">
        <v>335</v>
      </c>
      <c r="B128" s="93" t="s">
        <v>341</v>
      </c>
      <c r="C128" s="93" t="s">
        <v>368</v>
      </c>
      <c r="D128" s="93" t="s">
        <v>600</v>
      </c>
      <c r="E128" s="93" t="s">
        <v>336</v>
      </c>
      <c r="F128" s="95">
        <v>120000</v>
      </c>
      <c r="G128" s="95">
        <v>388859.7</v>
      </c>
      <c r="H128" s="95"/>
      <c r="I128" s="95"/>
      <c r="J128" s="95"/>
      <c r="K128" s="95"/>
      <c r="L128" s="95"/>
      <c r="M128" s="95">
        <f t="shared" si="30"/>
        <v>508859.7</v>
      </c>
    </row>
    <row r="129" spans="1:13" ht="63" x14ac:dyDescent="0.25">
      <c r="A129" s="96" t="s">
        <v>383</v>
      </c>
      <c r="B129" s="93" t="s">
        <v>341</v>
      </c>
      <c r="C129" s="93" t="s">
        <v>368</v>
      </c>
      <c r="D129" s="93" t="s">
        <v>601</v>
      </c>
      <c r="E129" s="97" t="s">
        <v>345</v>
      </c>
      <c r="F129" s="95">
        <f t="shared" ref="F129:L130" si="46">F130</f>
        <v>9477887.0999999996</v>
      </c>
      <c r="G129" s="95">
        <f t="shared" si="46"/>
        <v>0</v>
      </c>
      <c r="H129" s="95">
        <f t="shared" si="46"/>
        <v>0</v>
      </c>
      <c r="I129" s="95">
        <f t="shared" si="46"/>
        <v>9629352</v>
      </c>
      <c r="J129" s="95">
        <f t="shared" si="46"/>
        <v>0</v>
      </c>
      <c r="K129" s="95">
        <f t="shared" si="46"/>
        <v>0</v>
      </c>
      <c r="L129" s="95">
        <f t="shared" si="46"/>
        <v>-8708.43</v>
      </c>
      <c r="M129" s="95">
        <f t="shared" si="30"/>
        <v>19098530.670000002</v>
      </c>
    </row>
    <row r="130" spans="1:13" ht="47.25" x14ac:dyDescent="0.25">
      <c r="A130" s="96" t="s">
        <v>333</v>
      </c>
      <c r="B130" s="93" t="s">
        <v>341</v>
      </c>
      <c r="C130" s="93" t="s">
        <v>368</v>
      </c>
      <c r="D130" s="93" t="s">
        <v>601</v>
      </c>
      <c r="E130" s="93" t="s">
        <v>334</v>
      </c>
      <c r="F130" s="95">
        <f t="shared" si="46"/>
        <v>9477887.0999999996</v>
      </c>
      <c r="G130" s="95">
        <f t="shared" si="46"/>
        <v>0</v>
      </c>
      <c r="H130" s="95">
        <f t="shared" si="46"/>
        <v>0</v>
      </c>
      <c r="I130" s="95">
        <f t="shared" si="46"/>
        <v>9629352</v>
      </c>
      <c r="J130" s="95">
        <f t="shared" si="46"/>
        <v>0</v>
      </c>
      <c r="K130" s="95">
        <f t="shared" si="46"/>
        <v>0</v>
      </c>
      <c r="L130" s="95">
        <f t="shared" si="46"/>
        <v>-8708.43</v>
      </c>
      <c r="M130" s="95">
        <f t="shared" si="30"/>
        <v>19098530.670000002</v>
      </c>
    </row>
    <row r="131" spans="1:13" ht="47.25" x14ac:dyDescent="0.25">
      <c r="A131" s="96" t="s">
        <v>335</v>
      </c>
      <c r="B131" s="93" t="s">
        <v>341</v>
      </c>
      <c r="C131" s="93" t="s">
        <v>368</v>
      </c>
      <c r="D131" s="93" t="s">
        <v>601</v>
      </c>
      <c r="E131" s="93" t="s">
        <v>336</v>
      </c>
      <c r="F131" s="95">
        <v>9477887.0999999996</v>
      </c>
      <c r="G131" s="95"/>
      <c r="H131" s="95"/>
      <c r="I131" s="95">
        <v>9629352</v>
      </c>
      <c r="J131" s="95"/>
      <c r="K131" s="95"/>
      <c r="L131" s="95">
        <v>-8708.43</v>
      </c>
      <c r="M131" s="95">
        <f t="shared" si="30"/>
        <v>19098530.670000002</v>
      </c>
    </row>
    <row r="132" spans="1:13" ht="63" x14ac:dyDescent="0.25">
      <c r="A132" s="96" t="s">
        <v>383</v>
      </c>
      <c r="B132" s="93" t="s">
        <v>341</v>
      </c>
      <c r="C132" s="93" t="s">
        <v>368</v>
      </c>
      <c r="D132" s="93" t="s">
        <v>602</v>
      </c>
      <c r="E132" s="97" t="s">
        <v>345</v>
      </c>
      <c r="F132" s="95">
        <f t="shared" ref="F132:L133" si="47">F133</f>
        <v>2000000</v>
      </c>
      <c r="G132" s="95">
        <f t="shared" si="47"/>
        <v>0</v>
      </c>
      <c r="H132" s="95">
        <f t="shared" si="47"/>
        <v>0</v>
      </c>
      <c r="I132" s="95">
        <f t="shared" si="47"/>
        <v>0</v>
      </c>
      <c r="J132" s="95">
        <f t="shared" si="47"/>
        <v>0</v>
      </c>
      <c r="K132" s="95">
        <f t="shared" si="47"/>
        <v>200000</v>
      </c>
      <c r="L132" s="95">
        <f t="shared" si="47"/>
        <v>0</v>
      </c>
      <c r="M132" s="95">
        <f t="shared" si="30"/>
        <v>2200000</v>
      </c>
    </row>
    <row r="133" spans="1:13" ht="47.25" x14ac:dyDescent="0.25">
      <c r="A133" s="96" t="s">
        <v>333</v>
      </c>
      <c r="B133" s="93" t="s">
        <v>341</v>
      </c>
      <c r="C133" s="93" t="s">
        <v>368</v>
      </c>
      <c r="D133" s="93" t="s">
        <v>602</v>
      </c>
      <c r="E133" s="93" t="s">
        <v>334</v>
      </c>
      <c r="F133" s="95">
        <f t="shared" si="47"/>
        <v>2000000</v>
      </c>
      <c r="G133" s="95">
        <f t="shared" si="47"/>
        <v>0</v>
      </c>
      <c r="H133" s="95">
        <f t="shared" si="47"/>
        <v>0</v>
      </c>
      <c r="I133" s="95">
        <f t="shared" si="47"/>
        <v>0</v>
      </c>
      <c r="J133" s="95">
        <f t="shared" si="47"/>
        <v>0</v>
      </c>
      <c r="K133" s="95">
        <f>K134</f>
        <v>200000</v>
      </c>
      <c r="L133" s="95">
        <f>L134</f>
        <v>0</v>
      </c>
      <c r="M133" s="95">
        <f t="shared" si="30"/>
        <v>2200000</v>
      </c>
    </row>
    <row r="134" spans="1:13" ht="47.25" x14ac:dyDescent="0.25">
      <c r="A134" s="96" t="s">
        <v>335</v>
      </c>
      <c r="B134" s="93" t="s">
        <v>341</v>
      </c>
      <c r="C134" s="93" t="s">
        <v>368</v>
      </c>
      <c r="D134" s="93" t="s">
        <v>602</v>
      </c>
      <c r="E134" s="93" t="s">
        <v>336</v>
      </c>
      <c r="F134" s="95">
        <v>2000000</v>
      </c>
      <c r="G134" s="95">
        <v>0</v>
      </c>
      <c r="H134" s="95">
        <v>0</v>
      </c>
      <c r="I134" s="95">
        <v>0</v>
      </c>
      <c r="J134" s="95">
        <v>0</v>
      </c>
      <c r="K134" s="95">
        <v>200000</v>
      </c>
      <c r="L134" s="95"/>
      <c r="M134" s="95">
        <f t="shared" ref="M134:M199" si="48">SUM(F134:L134)</f>
        <v>2200000</v>
      </c>
    </row>
    <row r="135" spans="1:13" ht="31.5" x14ac:dyDescent="0.25">
      <c r="A135" s="96" t="s">
        <v>388</v>
      </c>
      <c r="B135" s="93" t="s">
        <v>341</v>
      </c>
      <c r="C135" s="93" t="s">
        <v>368</v>
      </c>
      <c r="D135" s="93" t="s">
        <v>603</v>
      </c>
      <c r="E135" s="97" t="s">
        <v>345</v>
      </c>
      <c r="F135" s="95">
        <f t="shared" ref="F135:L136" si="49">F136</f>
        <v>100000</v>
      </c>
      <c r="G135" s="95">
        <f t="shared" si="49"/>
        <v>0</v>
      </c>
      <c r="H135" s="95">
        <f t="shared" si="49"/>
        <v>0</v>
      </c>
      <c r="I135" s="95">
        <f t="shared" si="49"/>
        <v>0</v>
      </c>
      <c r="J135" s="95">
        <f t="shared" si="49"/>
        <v>0</v>
      </c>
      <c r="K135" s="95">
        <f t="shared" si="49"/>
        <v>0</v>
      </c>
      <c r="L135" s="95">
        <f t="shared" si="49"/>
        <v>75925</v>
      </c>
      <c r="M135" s="95">
        <f t="shared" si="48"/>
        <v>175925</v>
      </c>
    </row>
    <row r="136" spans="1:13" ht="47.25" x14ac:dyDescent="0.25">
      <c r="A136" s="96" t="s">
        <v>333</v>
      </c>
      <c r="B136" s="93" t="s">
        <v>341</v>
      </c>
      <c r="C136" s="93" t="s">
        <v>368</v>
      </c>
      <c r="D136" s="93" t="s">
        <v>603</v>
      </c>
      <c r="E136" s="93" t="s">
        <v>334</v>
      </c>
      <c r="F136" s="95">
        <f t="shared" si="49"/>
        <v>100000</v>
      </c>
      <c r="G136" s="95">
        <f t="shared" si="49"/>
        <v>0</v>
      </c>
      <c r="H136" s="95">
        <f t="shared" si="49"/>
        <v>0</v>
      </c>
      <c r="I136" s="95">
        <f t="shared" si="49"/>
        <v>0</v>
      </c>
      <c r="J136" s="95">
        <f t="shared" si="49"/>
        <v>0</v>
      </c>
      <c r="K136" s="95">
        <f t="shared" si="49"/>
        <v>0</v>
      </c>
      <c r="L136" s="95">
        <f t="shared" si="49"/>
        <v>75925</v>
      </c>
      <c r="M136" s="95">
        <f t="shared" si="48"/>
        <v>175925</v>
      </c>
    </row>
    <row r="137" spans="1:13" ht="47.25" x14ac:dyDescent="0.25">
      <c r="A137" s="96" t="s">
        <v>335</v>
      </c>
      <c r="B137" s="93" t="s">
        <v>341</v>
      </c>
      <c r="C137" s="93" t="s">
        <v>368</v>
      </c>
      <c r="D137" s="93" t="s">
        <v>603</v>
      </c>
      <c r="E137" s="93" t="s">
        <v>336</v>
      </c>
      <c r="F137" s="95">
        <v>100000</v>
      </c>
      <c r="G137" s="95">
        <v>0</v>
      </c>
      <c r="H137" s="95">
        <v>0</v>
      </c>
      <c r="I137" s="95">
        <v>0</v>
      </c>
      <c r="J137" s="95">
        <v>0</v>
      </c>
      <c r="K137" s="95">
        <v>0</v>
      </c>
      <c r="L137" s="95">
        <v>75925</v>
      </c>
      <c r="M137" s="95">
        <f t="shared" si="48"/>
        <v>175925</v>
      </c>
    </row>
    <row r="138" spans="1:13" ht="31.5" x14ac:dyDescent="0.25">
      <c r="A138" s="94" t="s">
        <v>197</v>
      </c>
      <c r="B138" s="93" t="s">
        <v>341</v>
      </c>
      <c r="C138" s="93" t="s">
        <v>604</v>
      </c>
      <c r="D138" s="93" t="s">
        <v>345</v>
      </c>
      <c r="E138" s="93" t="s">
        <v>345</v>
      </c>
      <c r="F138" s="95">
        <f t="shared" ref="F138:L138" si="50">F139+F144</f>
        <v>238884</v>
      </c>
      <c r="G138" s="95">
        <f t="shared" si="50"/>
        <v>0</v>
      </c>
      <c r="H138" s="95">
        <f t="shared" si="50"/>
        <v>0</v>
      </c>
      <c r="I138" s="95">
        <f t="shared" si="50"/>
        <v>0</v>
      </c>
      <c r="J138" s="95">
        <f t="shared" si="50"/>
        <v>0</v>
      </c>
      <c r="K138" s="95">
        <f t="shared" si="50"/>
        <v>0</v>
      </c>
      <c r="L138" s="95">
        <f t="shared" si="50"/>
        <v>0</v>
      </c>
      <c r="M138" s="95">
        <f t="shared" si="48"/>
        <v>238884</v>
      </c>
    </row>
    <row r="139" spans="1:13" ht="78.75" x14ac:dyDescent="0.25">
      <c r="A139" s="96" t="s">
        <v>390</v>
      </c>
      <c r="B139" s="93" t="s">
        <v>341</v>
      </c>
      <c r="C139" s="93" t="s">
        <v>604</v>
      </c>
      <c r="D139" s="93" t="s">
        <v>605</v>
      </c>
      <c r="E139" s="97" t="s">
        <v>345</v>
      </c>
      <c r="F139" s="95">
        <f t="shared" ref="F139:L139" si="51">F140+F142</f>
        <v>238884</v>
      </c>
      <c r="G139" s="95">
        <f t="shared" si="51"/>
        <v>0</v>
      </c>
      <c r="H139" s="95">
        <f t="shared" si="51"/>
        <v>0</v>
      </c>
      <c r="I139" s="95">
        <f t="shared" si="51"/>
        <v>0</v>
      </c>
      <c r="J139" s="95">
        <f t="shared" si="51"/>
        <v>0</v>
      </c>
      <c r="K139" s="95">
        <f t="shared" si="51"/>
        <v>0</v>
      </c>
      <c r="L139" s="95">
        <f t="shared" si="51"/>
        <v>0</v>
      </c>
      <c r="M139" s="95">
        <f t="shared" si="48"/>
        <v>238884</v>
      </c>
    </row>
    <row r="140" spans="1:13" ht="110.25" x14ac:dyDescent="0.25">
      <c r="A140" s="96" t="s">
        <v>326</v>
      </c>
      <c r="B140" s="93" t="s">
        <v>341</v>
      </c>
      <c r="C140" s="93" t="s">
        <v>604</v>
      </c>
      <c r="D140" s="93" t="s">
        <v>605</v>
      </c>
      <c r="E140" s="93" t="s">
        <v>327</v>
      </c>
      <c r="F140" s="95">
        <f t="shared" ref="F140:L140" si="52">F141</f>
        <v>163703</v>
      </c>
      <c r="G140" s="95">
        <f t="shared" si="52"/>
        <v>0</v>
      </c>
      <c r="H140" s="95">
        <f t="shared" si="52"/>
        <v>0</v>
      </c>
      <c r="I140" s="95">
        <f t="shared" si="52"/>
        <v>0</v>
      </c>
      <c r="J140" s="95">
        <f t="shared" si="52"/>
        <v>0</v>
      </c>
      <c r="K140" s="95">
        <f t="shared" si="52"/>
        <v>-1588.96</v>
      </c>
      <c r="L140" s="95">
        <f t="shared" si="52"/>
        <v>0</v>
      </c>
      <c r="M140" s="95">
        <f t="shared" si="48"/>
        <v>162114.04</v>
      </c>
    </row>
    <row r="141" spans="1:13" ht="47.25" x14ac:dyDescent="0.25">
      <c r="A141" s="96" t="s">
        <v>328</v>
      </c>
      <c r="B141" s="93" t="s">
        <v>341</v>
      </c>
      <c r="C141" s="93" t="s">
        <v>604</v>
      </c>
      <c r="D141" s="93" t="s">
        <v>605</v>
      </c>
      <c r="E141" s="93" t="s">
        <v>329</v>
      </c>
      <c r="F141" s="95">
        <v>163703</v>
      </c>
      <c r="G141" s="95">
        <v>0</v>
      </c>
      <c r="H141" s="95">
        <v>0</v>
      </c>
      <c r="I141" s="95">
        <v>0</v>
      </c>
      <c r="J141" s="95">
        <v>0</v>
      </c>
      <c r="K141" s="95">
        <v>-1588.96</v>
      </c>
      <c r="L141" s="95"/>
      <c r="M141" s="95">
        <f t="shared" si="48"/>
        <v>162114.04</v>
      </c>
    </row>
    <row r="142" spans="1:13" ht="47.25" x14ac:dyDescent="0.25">
      <c r="A142" s="96" t="s">
        <v>333</v>
      </c>
      <c r="B142" s="93" t="s">
        <v>341</v>
      </c>
      <c r="C142" s="93" t="s">
        <v>604</v>
      </c>
      <c r="D142" s="93" t="s">
        <v>605</v>
      </c>
      <c r="E142" s="93" t="s">
        <v>334</v>
      </c>
      <c r="F142" s="95">
        <f t="shared" ref="F142:L142" si="53">F143</f>
        <v>75181</v>
      </c>
      <c r="G142" s="95">
        <f t="shared" si="53"/>
        <v>0</v>
      </c>
      <c r="H142" s="95">
        <f t="shared" si="53"/>
        <v>0</v>
      </c>
      <c r="I142" s="95">
        <f t="shared" si="53"/>
        <v>0</v>
      </c>
      <c r="J142" s="95">
        <f t="shared" si="53"/>
        <v>0</v>
      </c>
      <c r="K142" s="95">
        <f t="shared" si="53"/>
        <v>1588.96</v>
      </c>
      <c r="L142" s="95">
        <f t="shared" si="53"/>
        <v>0</v>
      </c>
      <c r="M142" s="95">
        <f t="shared" si="48"/>
        <v>76769.960000000006</v>
      </c>
    </row>
    <row r="143" spans="1:13" ht="47.25" x14ac:dyDescent="0.25">
      <c r="A143" s="96" t="s">
        <v>335</v>
      </c>
      <c r="B143" s="93" t="s">
        <v>341</v>
      </c>
      <c r="C143" s="93" t="s">
        <v>604</v>
      </c>
      <c r="D143" s="93" t="s">
        <v>605</v>
      </c>
      <c r="E143" s="93" t="s">
        <v>336</v>
      </c>
      <c r="F143" s="95">
        <v>75181</v>
      </c>
      <c r="G143" s="95">
        <v>0</v>
      </c>
      <c r="H143" s="95">
        <v>0</v>
      </c>
      <c r="I143" s="95">
        <v>0</v>
      </c>
      <c r="J143" s="95">
        <v>0</v>
      </c>
      <c r="K143" s="95">
        <v>1588.96</v>
      </c>
      <c r="L143" s="95"/>
      <c r="M143" s="95">
        <f t="shared" si="48"/>
        <v>76769.960000000006</v>
      </c>
    </row>
    <row r="144" spans="1:13" ht="31.5" hidden="1" x14ac:dyDescent="0.25">
      <c r="A144" s="96" t="s">
        <v>389</v>
      </c>
      <c r="B144" s="93" t="s">
        <v>341</v>
      </c>
      <c r="C144" s="93" t="s">
        <v>604</v>
      </c>
      <c r="D144" s="93" t="s">
        <v>606</v>
      </c>
      <c r="E144" s="97" t="s">
        <v>345</v>
      </c>
      <c r="F144" s="95">
        <f t="shared" ref="F144:L145" si="54">F145</f>
        <v>0</v>
      </c>
      <c r="G144" s="95">
        <f t="shared" si="54"/>
        <v>0</v>
      </c>
      <c r="H144" s="95">
        <f t="shared" si="54"/>
        <v>0</v>
      </c>
      <c r="I144" s="95">
        <f t="shared" si="54"/>
        <v>0</v>
      </c>
      <c r="J144" s="95">
        <f t="shared" si="54"/>
        <v>0</v>
      </c>
      <c r="K144" s="95">
        <f t="shared" si="54"/>
        <v>0</v>
      </c>
      <c r="L144" s="95">
        <f t="shared" si="54"/>
        <v>0</v>
      </c>
      <c r="M144" s="95">
        <f t="shared" si="48"/>
        <v>0</v>
      </c>
    </row>
    <row r="145" spans="1:13" ht="47.25" hidden="1" x14ac:dyDescent="0.25">
      <c r="A145" s="96" t="s">
        <v>333</v>
      </c>
      <c r="B145" s="93" t="s">
        <v>341</v>
      </c>
      <c r="C145" s="93" t="s">
        <v>604</v>
      </c>
      <c r="D145" s="93" t="s">
        <v>606</v>
      </c>
      <c r="E145" s="93" t="s">
        <v>334</v>
      </c>
      <c r="F145" s="95">
        <f t="shared" si="54"/>
        <v>0</v>
      </c>
      <c r="G145" s="95">
        <f t="shared" si="54"/>
        <v>0</v>
      </c>
      <c r="H145" s="95">
        <f t="shared" si="54"/>
        <v>0</v>
      </c>
      <c r="I145" s="95">
        <f t="shared" si="54"/>
        <v>0</v>
      </c>
      <c r="J145" s="95">
        <f t="shared" si="54"/>
        <v>0</v>
      </c>
      <c r="K145" s="95">
        <f t="shared" si="54"/>
        <v>0</v>
      </c>
      <c r="L145" s="95">
        <f t="shared" si="54"/>
        <v>0</v>
      </c>
      <c r="M145" s="95">
        <f t="shared" si="48"/>
        <v>0</v>
      </c>
    </row>
    <row r="146" spans="1:13" ht="47.25" hidden="1" x14ac:dyDescent="0.25">
      <c r="A146" s="96" t="s">
        <v>335</v>
      </c>
      <c r="B146" s="93" t="s">
        <v>341</v>
      </c>
      <c r="C146" s="93" t="s">
        <v>604</v>
      </c>
      <c r="D146" s="93" t="s">
        <v>606</v>
      </c>
      <c r="E146" s="93" t="s">
        <v>336</v>
      </c>
      <c r="F146" s="95"/>
      <c r="G146" s="95"/>
      <c r="H146" s="95"/>
      <c r="I146" s="95"/>
      <c r="J146" s="95"/>
      <c r="K146" s="95"/>
      <c r="L146" s="95"/>
      <c r="M146" s="95">
        <f t="shared" si="48"/>
        <v>0</v>
      </c>
    </row>
    <row r="147" spans="1:13" ht="15.75" x14ac:dyDescent="0.25">
      <c r="A147" s="94" t="s">
        <v>198</v>
      </c>
      <c r="B147" s="93" t="s">
        <v>344</v>
      </c>
      <c r="C147" s="93" t="s">
        <v>345</v>
      </c>
      <c r="D147" s="93" t="s">
        <v>345</v>
      </c>
      <c r="E147" s="93" t="s">
        <v>345</v>
      </c>
      <c r="F147" s="95">
        <f t="shared" ref="F147:L147" si="55">F148+F155+F171+F203</f>
        <v>18023272.130000003</v>
      </c>
      <c r="G147" s="95">
        <f t="shared" si="55"/>
        <v>5123750</v>
      </c>
      <c r="H147" s="95">
        <f t="shared" si="55"/>
        <v>438020</v>
      </c>
      <c r="I147" s="95">
        <f t="shared" si="55"/>
        <v>2870420.38</v>
      </c>
      <c r="J147" s="95">
        <f t="shared" si="55"/>
        <v>261464.3</v>
      </c>
      <c r="K147" s="95">
        <f t="shared" si="55"/>
        <v>616263.77</v>
      </c>
      <c r="L147" s="95">
        <f t="shared" si="55"/>
        <v>1425224.45</v>
      </c>
      <c r="M147" s="95">
        <f t="shared" si="48"/>
        <v>28758415.030000001</v>
      </c>
    </row>
    <row r="148" spans="1:13" ht="15.75" x14ac:dyDescent="0.25">
      <c r="A148" s="94" t="s">
        <v>607</v>
      </c>
      <c r="B148" s="93" t="s">
        <v>344</v>
      </c>
      <c r="C148" s="93" t="s">
        <v>323</v>
      </c>
      <c r="D148" s="93" t="s">
        <v>345</v>
      </c>
      <c r="E148" s="93" t="s">
        <v>345</v>
      </c>
      <c r="F148" s="95">
        <f t="shared" ref="F148:L148" si="56">F149+F152</f>
        <v>403279.66</v>
      </c>
      <c r="G148" s="95">
        <f t="shared" si="56"/>
        <v>200000</v>
      </c>
      <c r="H148" s="95">
        <f t="shared" si="56"/>
        <v>0</v>
      </c>
      <c r="I148" s="95">
        <f t="shared" si="56"/>
        <v>0</v>
      </c>
      <c r="J148" s="95">
        <f t="shared" si="56"/>
        <v>0</v>
      </c>
      <c r="K148" s="95">
        <f t="shared" si="56"/>
        <v>68055</v>
      </c>
      <c r="L148" s="95">
        <f t="shared" si="56"/>
        <v>258580.28</v>
      </c>
      <c r="M148" s="95">
        <f t="shared" si="48"/>
        <v>929914.94</v>
      </c>
    </row>
    <row r="149" spans="1:13" ht="47.25" x14ac:dyDescent="0.25">
      <c r="A149" s="96" t="s">
        <v>394</v>
      </c>
      <c r="B149" s="93" t="s">
        <v>344</v>
      </c>
      <c r="C149" s="93" t="s">
        <v>323</v>
      </c>
      <c r="D149" s="93" t="s">
        <v>608</v>
      </c>
      <c r="E149" s="97" t="s">
        <v>345</v>
      </c>
      <c r="F149" s="95">
        <f t="shared" ref="F149:L150" si="57">F150</f>
        <v>135677</v>
      </c>
      <c r="G149" s="95">
        <f t="shared" si="57"/>
        <v>0</v>
      </c>
      <c r="H149" s="95">
        <f t="shared" si="57"/>
        <v>0</v>
      </c>
      <c r="I149" s="95">
        <f t="shared" si="57"/>
        <v>0</v>
      </c>
      <c r="J149" s="95">
        <f t="shared" si="57"/>
        <v>0</v>
      </c>
      <c r="K149" s="95">
        <f t="shared" si="57"/>
        <v>0</v>
      </c>
      <c r="L149" s="95">
        <f t="shared" si="57"/>
        <v>256659.16</v>
      </c>
      <c r="M149" s="95">
        <f t="shared" si="48"/>
        <v>392336.16000000003</v>
      </c>
    </row>
    <row r="150" spans="1:13" ht="47.25" x14ac:dyDescent="0.25">
      <c r="A150" s="96" t="s">
        <v>333</v>
      </c>
      <c r="B150" s="93" t="s">
        <v>344</v>
      </c>
      <c r="C150" s="93" t="s">
        <v>323</v>
      </c>
      <c r="D150" s="93" t="s">
        <v>608</v>
      </c>
      <c r="E150" s="93" t="s">
        <v>334</v>
      </c>
      <c r="F150" s="95">
        <f t="shared" si="57"/>
        <v>135677</v>
      </c>
      <c r="G150" s="95">
        <f t="shared" si="57"/>
        <v>0</v>
      </c>
      <c r="H150" s="95">
        <f t="shared" si="57"/>
        <v>0</v>
      </c>
      <c r="I150" s="95">
        <f t="shared" si="57"/>
        <v>0</v>
      </c>
      <c r="J150" s="95">
        <f t="shared" si="57"/>
        <v>0</v>
      </c>
      <c r="K150" s="95">
        <f t="shared" si="57"/>
        <v>0</v>
      </c>
      <c r="L150" s="95">
        <f t="shared" si="57"/>
        <v>256659.16</v>
      </c>
      <c r="M150" s="95">
        <f t="shared" si="48"/>
        <v>392336.16000000003</v>
      </c>
    </row>
    <row r="151" spans="1:13" ht="47.25" x14ac:dyDescent="0.25">
      <c r="A151" s="96" t="s">
        <v>335</v>
      </c>
      <c r="B151" s="93" t="s">
        <v>344</v>
      </c>
      <c r="C151" s="93" t="s">
        <v>323</v>
      </c>
      <c r="D151" s="93" t="s">
        <v>608</v>
      </c>
      <c r="E151" s="93" t="s">
        <v>336</v>
      </c>
      <c r="F151" s="95">
        <v>135677</v>
      </c>
      <c r="G151" s="95">
        <v>0</v>
      </c>
      <c r="H151" s="95">
        <v>0</v>
      </c>
      <c r="I151" s="95">
        <v>0</v>
      </c>
      <c r="J151" s="95">
        <v>0</v>
      </c>
      <c r="K151" s="95">
        <v>0</v>
      </c>
      <c r="L151" s="95">
        <v>256659.16</v>
      </c>
      <c r="M151" s="95">
        <f t="shared" si="48"/>
        <v>392336.16000000003</v>
      </c>
    </row>
    <row r="152" spans="1:13" ht="78.75" x14ac:dyDescent="0.25">
      <c r="A152" s="96" t="s">
        <v>609</v>
      </c>
      <c r="B152" s="93" t="s">
        <v>344</v>
      </c>
      <c r="C152" s="93" t="s">
        <v>323</v>
      </c>
      <c r="D152" s="93" t="s">
        <v>610</v>
      </c>
      <c r="E152" s="97" t="s">
        <v>345</v>
      </c>
      <c r="F152" s="95">
        <f t="shared" ref="F152:L153" si="58">F153</f>
        <v>267602.65999999997</v>
      </c>
      <c r="G152" s="95">
        <f t="shared" si="58"/>
        <v>200000</v>
      </c>
      <c r="H152" s="95">
        <f t="shared" si="58"/>
        <v>0</v>
      </c>
      <c r="I152" s="95">
        <f t="shared" si="58"/>
        <v>0</v>
      </c>
      <c r="J152" s="95">
        <f t="shared" si="58"/>
        <v>0</v>
      </c>
      <c r="K152" s="95">
        <f t="shared" si="58"/>
        <v>68055</v>
      </c>
      <c r="L152" s="95">
        <f t="shared" si="58"/>
        <v>1921.12</v>
      </c>
      <c r="M152" s="95">
        <f t="shared" si="48"/>
        <v>537578.77999999991</v>
      </c>
    </row>
    <row r="153" spans="1:13" ht="47.25" x14ac:dyDescent="0.25">
      <c r="A153" s="96" t="s">
        <v>333</v>
      </c>
      <c r="B153" s="93" t="s">
        <v>344</v>
      </c>
      <c r="C153" s="93" t="s">
        <v>323</v>
      </c>
      <c r="D153" s="93" t="s">
        <v>610</v>
      </c>
      <c r="E153" s="93" t="s">
        <v>334</v>
      </c>
      <c r="F153" s="95">
        <f t="shared" si="58"/>
        <v>267602.65999999997</v>
      </c>
      <c r="G153" s="95">
        <f t="shared" si="58"/>
        <v>200000</v>
      </c>
      <c r="H153" s="95">
        <f t="shared" si="58"/>
        <v>0</v>
      </c>
      <c r="I153" s="95">
        <f t="shared" si="58"/>
        <v>0</v>
      </c>
      <c r="J153" s="95">
        <f t="shared" si="58"/>
        <v>0</v>
      </c>
      <c r="K153" s="95">
        <f t="shared" si="58"/>
        <v>68055</v>
      </c>
      <c r="L153" s="95">
        <f t="shared" si="58"/>
        <v>1921.12</v>
      </c>
      <c r="M153" s="95">
        <f t="shared" si="48"/>
        <v>537578.77999999991</v>
      </c>
    </row>
    <row r="154" spans="1:13" ht="47.25" x14ac:dyDescent="0.25">
      <c r="A154" s="96" t="s">
        <v>335</v>
      </c>
      <c r="B154" s="93" t="s">
        <v>344</v>
      </c>
      <c r="C154" s="93" t="s">
        <v>323</v>
      </c>
      <c r="D154" s="93" t="s">
        <v>610</v>
      </c>
      <c r="E154" s="93" t="s">
        <v>336</v>
      </c>
      <c r="F154" s="95">
        <v>267602.65999999997</v>
      </c>
      <c r="G154" s="95">
        <v>200000</v>
      </c>
      <c r="H154" s="95"/>
      <c r="I154" s="95"/>
      <c r="J154" s="95"/>
      <c r="K154" s="95">
        <v>68055</v>
      </c>
      <c r="L154" s="95">
        <v>1921.12</v>
      </c>
      <c r="M154" s="95">
        <f t="shared" si="48"/>
        <v>537578.77999999991</v>
      </c>
    </row>
    <row r="155" spans="1:13" ht="15.75" x14ac:dyDescent="0.25">
      <c r="A155" s="94" t="s">
        <v>199</v>
      </c>
      <c r="B155" s="93" t="s">
        <v>344</v>
      </c>
      <c r="C155" s="93" t="s">
        <v>324</v>
      </c>
      <c r="D155" s="93" t="s">
        <v>345</v>
      </c>
      <c r="E155" s="93" t="s">
        <v>345</v>
      </c>
      <c r="F155" s="95">
        <f>F156+F168+F162</f>
        <v>322580.65000000002</v>
      </c>
      <c r="G155" s="95">
        <f>G156+G168+G162+G159</f>
        <v>4750500</v>
      </c>
      <c r="H155" s="95">
        <f>H156+H168+H162+H159+H165</f>
        <v>5370</v>
      </c>
      <c r="I155" s="95">
        <f>I156+I168+I162+I159+I165</f>
        <v>0</v>
      </c>
      <c r="J155" s="95">
        <f>J156+J168+J162+J159+J165</f>
        <v>54373.05</v>
      </c>
      <c r="K155" s="95">
        <f>K156+K168+K162+K159+K165</f>
        <v>59630.35</v>
      </c>
      <c r="L155" s="95">
        <f>L156+L168+L162+L159+L165</f>
        <v>42226.96</v>
      </c>
      <c r="M155" s="95">
        <f t="shared" si="48"/>
        <v>5234681.01</v>
      </c>
    </row>
    <row r="156" spans="1:13" ht="31.5" x14ac:dyDescent="0.25">
      <c r="A156" s="96" t="s">
        <v>395</v>
      </c>
      <c r="B156" s="93" t="s">
        <v>344</v>
      </c>
      <c r="C156" s="93" t="s">
        <v>324</v>
      </c>
      <c r="D156" s="93" t="s">
        <v>611</v>
      </c>
      <c r="E156" s="97" t="s">
        <v>345</v>
      </c>
      <c r="F156" s="95">
        <f t="shared" ref="F156:L163" si="59">F157</f>
        <v>0</v>
      </c>
      <c r="G156" s="95">
        <f t="shared" si="59"/>
        <v>50000</v>
      </c>
      <c r="H156" s="95">
        <f t="shared" si="59"/>
        <v>0</v>
      </c>
      <c r="I156" s="95">
        <f t="shared" si="59"/>
        <v>0</v>
      </c>
      <c r="J156" s="95">
        <f t="shared" si="59"/>
        <v>54373.05</v>
      </c>
      <c r="K156" s="95">
        <f t="shared" si="59"/>
        <v>60000</v>
      </c>
      <c r="L156" s="95">
        <f t="shared" si="59"/>
        <v>42226.96</v>
      </c>
      <c r="M156" s="95">
        <f t="shared" si="48"/>
        <v>206600.00999999998</v>
      </c>
    </row>
    <row r="157" spans="1:13" ht="15.75" x14ac:dyDescent="0.25">
      <c r="A157" s="96" t="s">
        <v>337</v>
      </c>
      <c r="B157" s="93" t="s">
        <v>344</v>
      </c>
      <c r="C157" s="93" t="s">
        <v>324</v>
      </c>
      <c r="D157" s="93" t="s">
        <v>611</v>
      </c>
      <c r="E157" s="93" t="s">
        <v>338</v>
      </c>
      <c r="F157" s="95">
        <f t="shared" si="59"/>
        <v>0</v>
      </c>
      <c r="G157" s="95">
        <f t="shared" si="59"/>
        <v>50000</v>
      </c>
      <c r="H157" s="95">
        <f t="shared" si="59"/>
        <v>0</v>
      </c>
      <c r="I157" s="95">
        <f t="shared" si="59"/>
        <v>0</v>
      </c>
      <c r="J157" s="95">
        <f t="shared" si="59"/>
        <v>54373.05</v>
      </c>
      <c r="K157" s="95">
        <f t="shared" si="59"/>
        <v>60000</v>
      </c>
      <c r="L157" s="95">
        <f t="shared" si="59"/>
        <v>42226.96</v>
      </c>
      <c r="M157" s="95">
        <f t="shared" si="48"/>
        <v>206600.00999999998</v>
      </c>
    </row>
    <row r="158" spans="1:13" ht="78.75" x14ac:dyDescent="0.25">
      <c r="A158" s="96" t="s">
        <v>612</v>
      </c>
      <c r="B158" s="93" t="s">
        <v>344</v>
      </c>
      <c r="C158" s="93" t="s">
        <v>324</v>
      </c>
      <c r="D158" s="93" t="s">
        <v>611</v>
      </c>
      <c r="E158" s="93" t="s">
        <v>392</v>
      </c>
      <c r="F158" s="95">
        <v>0</v>
      </c>
      <c r="G158" s="95">
        <v>50000</v>
      </c>
      <c r="H158" s="95"/>
      <c r="I158" s="95"/>
      <c r="J158" s="95">
        <v>54373.05</v>
      </c>
      <c r="K158" s="95">
        <v>60000</v>
      </c>
      <c r="L158" s="95">
        <v>42226.96</v>
      </c>
      <c r="M158" s="95">
        <f t="shared" si="48"/>
        <v>206600.00999999998</v>
      </c>
    </row>
    <row r="159" spans="1:13" ht="94.5" x14ac:dyDescent="0.25">
      <c r="A159" s="96" t="s">
        <v>613</v>
      </c>
      <c r="B159" s="99" t="s">
        <v>344</v>
      </c>
      <c r="C159" s="99" t="s">
        <v>324</v>
      </c>
      <c r="D159" s="99" t="s">
        <v>614</v>
      </c>
      <c r="E159" s="99"/>
      <c r="F159" s="95">
        <f t="shared" ref="F159:L160" si="60">F160</f>
        <v>0</v>
      </c>
      <c r="G159" s="95">
        <f t="shared" si="60"/>
        <v>4700500</v>
      </c>
      <c r="H159" s="95">
        <f t="shared" si="60"/>
        <v>0</v>
      </c>
      <c r="I159" s="95">
        <f t="shared" si="60"/>
        <v>0</v>
      </c>
      <c r="J159" s="95">
        <f t="shared" si="60"/>
        <v>0</v>
      </c>
      <c r="K159" s="95">
        <f t="shared" si="60"/>
        <v>0</v>
      </c>
      <c r="L159" s="95">
        <f t="shared" si="60"/>
        <v>0</v>
      </c>
      <c r="M159" s="95">
        <f t="shared" si="48"/>
        <v>4700500</v>
      </c>
    </row>
    <row r="160" spans="1:13" ht="47.25" x14ac:dyDescent="0.25">
      <c r="A160" s="96" t="s">
        <v>384</v>
      </c>
      <c r="B160" s="99" t="s">
        <v>344</v>
      </c>
      <c r="C160" s="99" t="s">
        <v>324</v>
      </c>
      <c r="D160" s="99" t="s">
        <v>614</v>
      </c>
      <c r="E160" s="99" t="s">
        <v>385</v>
      </c>
      <c r="F160" s="95">
        <f t="shared" si="60"/>
        <v>0</v>
      </c>
      <c r="G160" s="95">
        <f t="shared" si="60"/>
        <v>4700500</v>
      </c>
      <c r="H160" s="95">
        <f t="shared" si="60"/>
        <v>0</v>
      </c>
      <c r="I160" s="95">
        <f t="shared" si="60"/>
        <v>0</v>
      </c>
      <c r="J160" s="95">
        <f t="shared" si="60"/>
        <v>0</v>
      </c>
      <c r="K160" s="95">
        <f t="shared" si="60"/>
        <v>0</v>
      </c>
      <c r="L160" s="95">
        <f t="shared" si="60"/>
        <v>0</v>
      </c>
      <c r="M160" s="95">
        <f t="shared" si="48"/>
        <v>4700500</v>
      </c>
    </row>
    <row r="161" spans="1:13" ht="15.75" x14ac:dyDescent="0.25">
      <c r="A161" s="96" t="s">
        <v>386</v>
      </c>
      <c r="B161" s="99" t="s">
        <v>344</v>
      </c>
      <c r="C161" s="99" t="s">
        <v>324</v>
      </c>
      <c r="D161" s="99" t="s">
        <v>614</v>
      </c>
      <c r="E161" s="99" t="s">
        <v>387</v>
      </c>
      <c r="F161" s="95">
        <f t="shared" si="59"/>
        <v>0</v>
      </c>
      <c r="G161" s="95">
        <v>4700500</v>
      </c>
      <c r="H161" s="95"/>
      <c r="I161" s="95"/>
      <c r="J161" s="95"/>
      <c r="K161" s="95"/>
      <c r="L161" s="95"/>
      <c r="M161" s="95">
        <f t="shared" si="48"/>
        <v>4700500</v>
      </c>
    </row>
    <row r="162" spans="1:13" ht="47.25" hidden="1" x14ac:dyDescent="0.25">
      <c r="A162" s="96" t="s">
        <v>396</v>
      </c>
      <c r="B162" s="99" t="s">
        <v>344</v>
      </c>
      <c r="C162" s="99" t="s">
        <v>324</v>
      </c>
      <c r="D162" s="99" t="s">
        <v>615</v>
      </c>
      <c r="E162" s="99"/>
      <c r="F162" s="95">
        <f t="shared" si="59"/>
        <v>0</v>
      </c>
      <c r="G162" s="95">
        <f t="shared" si="59"/>
        <v>0</v>
      </c>
      <c r="H162" s="95">
        <f t="shared" si="59"/>
        <v>0</v>
      </c>
      <c r="I162" s="95">
        <f t="shared" si="59"/>
        <v>0</v>
      </c>
      <c r="J162" s="95">
        <f t="shared" si="59"/>
        <v>0</v>
      </c>
      <c r="K162" s="95">
        <f t="shared" si="59"/>
        <v>0</v>
      </c>
      <c r="L162" s="95">
        <f t="shared" si="59"/>
        <v>0</v>
      </c>
      <c r="M162" s="95">
        <f t="shared" si="48"/>
        <v>0</v>
      </c>
    </row>
    <row r="163" spans="1:13" ht="47.25" hidden="1" x14ac:dyDescent="0.25">
      <c r="A163" s="96" t="s">
        <v>384</v>
      </c>
      <c r="B163" s="99" t="s">
        <v>344</v>
      </c>
      <c r="C163" s="99" t="s">
        <v>324</v>
      </c>
      <c r="D163" s="99" t="s">
        <v>615</v>
      </c>
      <c r="E163" s="99" t="s">
        <v>385</v>
      </c>
      <c r="F163" s="95">
        <f t="shared" si="59"/>
        <v>0</v>
      </c>
      <c r="G163" s="95">
        <f t="shared" si="59"/>
        <v>0</v>
      </c>
      <c r="H163" s="95">
        <f t="shared" si="59"/>
        <v>0</v>
      </c>
      <c r="I163" s="95">
        <f t="shared" si="59"/>
        <v>0</v>
      </c>
      <c r="J163" s="95">
        <f t="shared" si="59"/>
        <v>0</v>
      </c>
      <c r="K163" s="95">
        <f t="shared" si="59"/>
        <v>0</v>
      </c>
      <c r="L163" s="95">
        <f t="shared" si="59"/>
        <v>0</v>
      </c>
      <c r="M163" s="95">
        <f t="shared" si="48"/>
        <v>0</v>
      </c>
    </row>
    <row r="164" spans="1:13" ht="15.75" hidden="1" x14ac:dyDescent="0.25">
      <c r="A164" s="96" t="s">
        <v>386</v>
      </c>
      <c r="B164" s="99" t="s">
        <v>344</v>
      </c>
      <c r="C164" s="99" t="s">
        <v>324</v>
      </c>
      <c r="D164" s="99" t="s">
        <v>615</v>
      </c>
      <c r="E164" s="99" t="s">
        <v>387</v>
      </c>
      <c r="F164" s="95">
        <v>0</v>
      </c>
      <c r="G164" s="95"/>
      <c r="H164" s="95"/>
      <c r="I164" s="95"/>
      <c r="J164" s="95"/>
      <c r="K164" s="95"/>
      <c r="L164" s="95"/>
      <c r="M164" s="95">
        <f t="shared" si="48"/>
        <v>0</v>
      </c>
    </row>
    <row r="165" spans="1:13" ht="31.5" x14ac:dyDescent="0.25">
      <c r="A165" s="96" t="s">
        <v>616</v>
      </c>
      <c r="B165" s="93" t="s">
        <v>344</v>
      </c>
      <c r="C165" s="93" t="s">
        <v>324</v>
      </c>
      <c r="D165" s="93" t="s">
        <v>743</v>
      </c>
      <c r="E165" s="97" t="s">
        <v>345</v>
      </c>
      <c r="F165" s="95"/>
      <c r="G165" s="95"/>
      <c r="H165" s="95">
        <f t="shared" ref="H165:L166" si="61">H166</f>
        <v>5370</v>
      </c>
      <c r="I165" s="95">
        <f t="shared" si="61"/>
        <v>0</v>
      </c>
      <c r="J165" s="95">
        <f t="shared" si="61"/>
        <v>0</v>
      </c>
      <c r="K165" s="95">
        <f t="shared" si="61"/>
        <v>0</v>
      </c>
      <c r="L165" s="95">
        <f t="shared" si="61"/>
        <v>0</v>
      </c>
      <c r="M165" s="95">
        <f t="shared" si="48"/>
        <v>5370</v>
      </c>
    </row>
    <row r="166" spans="1:13" ht="47.25" x14ac:dyDescent="0.25">
      <c r="A166" s="96" t="s">
        <v>333</v>
      </c>
      <c r="B166" s="93" t="s">
        <v>344</v>
      </c>
      <c r="C166" s="93" t="s">
        <v>324</v>
      </c>
      <c r="D166" s="93" t="s">
        <v>743</v>
      </c>
      <c r="E166" s="93" t="s">
        <v>334</v>
      </c>
      <c r="F166" s="95"/>
      <c r="G166" s="95"/>
      <c r="H166" s="95">
        <f t="shared" si="61"/>
        <v>5370</v>
      </c>
      <c r="I166" s="95">
        <f t="shared" si="61"/>
        <v>0</v>
      </c>
      <c r="J166" s="95">
        <f t="shared" si="61"/>
        <v>0</v>
      </c>
      <c r="K166" s="95">
        <f t="shared" si="61"/>
        <v>0</v>
      </c>
      <c r="L166" s="95">
        <f t="shared" si="61"/>
        <v>0</v>
      </c>
      <c r="M166" s="95">
        <f t="shared" si="48"/>
        <v>5370</v>
      </c>
    </row>
    <row r="167" spans="1:13" ht="47.25" x14ac:dyDescent="0.25">
      <c r="A167" s="96" t="s">
        <v>335</v>
      </c>
      <c r="B167" s="93" t="s">
        <v>344</v>
      </c>
      <c r="C167" s="93" t="s">
        <v>324</v>
      </c>
      <c r="D167" s="93" t="s">
        <v>743</v>
      </c>
      <c r="E167" s="93" t="s">
        <v>336</v>
      </c>
      <c r="F167" s="95"/>
      <c r="G167" s="95"/>
      <c r="H167" s="95">
        <v>5370</v>
      </c>
      <c r="I167" s="95"/>
      <c r="J167" s="95"/>
      <c r="K167" s="95"/>
      <c r="L167" s="95"/>
      <c r="M167" s="95">
        <f t="shared" si="48"/>
        <v>5370</v>
      </c>
    </row>
    <row r="168" spans="1:13" ht="31.5" x14ac:dyDescent="0.25">
      <c r="A168" s="96" t="s">
        <v>616</v>
      </c>
      <c r="B168" s="93" t="s">
        <v>344</v>
      </c>
      <c r="C168" s="93" t="s">
        <v>324</v>
      </c>
      <c r="D168" s="93" t="s">
        <v>617</v>
      </c>
      <c r="E168" s="97" t="s">
        <v>345</v>
      </c>
      <c r="F168" s="95">
        <f t="shared" ref="F168:L169" si="62">F169</f>
        <v>322580.65000000002</v>
      </c>
      <c r="G168" s="95">
        <f t="shared" si="62"/>
        <v>0</v>
      </c>
      <c r="H168" s="95">
        <f t="shared" si="62"/>
        <v>0</v>
      </c>
      <c r="I168" s="95">
        <f t="shared" si="62"/>
        <v>0</v>
      </c>
      <c r="J168" s="95">
        <f t="shared" si="62"/>
        <v>0</v>
      </c>
      <c r="K168" s="95">
        <f t="shared" si="62"/>
        <v>-369.65</v>
      </c>
      <c r="L168" s="95">
        <f t="shared" si="62"/>
        <v>0</v>
      </c>
      <c r="M168" s="95">
        <f t="shared" si="48"/>
        <v>322211</v>
      </c>
    </row>
    <row r="169" spans="1:13" ht="47.25" x14ac:dyDescent="0.25">
      <c r="A169" s="96" t="s">
        <v>333</v>
      </c>
      <c r="B169" s="93" t="s">
        <v>344</v>
      </c>
      <c r="C169" s="93" t="s">
        <v>324</v>
      </c>
      <c r="D169" s="93" t="s">
        <v>617</v>
      </c>
      <c r="E169" s="93" t="s">
        <v>334</v>
      </c>
      <c r="F169" s="95">
        <f t="shared" si="62"/>
        <v>322580.65000000002</v>
      </c>
      <c r="G169" s="95">
        <f t="shared" si="62"/>
        <v>0</v>
      </c>
      <c r="H169" s="95">
        <f t="shared" si="62"/>
        <v>0</v>
      </c>
      <c r="I169" s="95">
        <f t="shared" si="62"/>
        <v>0</v>
      </c>
      <c r="J169" s="95">
        <f t="shared" si="62"/>
        <v>0</v>
      </c>
      <c r="K169" s="95">
        <f t="shared" si="62"/>
        <v>-369.65</v>
      </c>
      <c r="L169" s="95">
        <f t="shared" si="62"/>
        <v>0</v>
      </c>
      <c r="M169" s="95">
        <f t="shared" si="48"/>
        <v>322211</v>
      </c>
    </row>
    <row r="170" spans="1:13" ht="47.25" x14ac:dyDescent="0.25">
      <c r="A170" s="96" t="s">
        <v>335</v>
      </c>
      <c r="B170" s="93" t="s">
        <v>344</v>
      </c>
      <c r="C170" s="93" t="s">
        <v>324</v>
      </c>
      <c r="D170" s="93" t="s">
        <v>617</v>
      </c>
      <c r="E170" s="93" t="s">
        <v>336</v>
      </c>
      <c r="F170" s="95">
        <v>322580.65000000002</v>
      </c>
      <c r="G170" s="95">
        <v>0</v>
      </c>
      <c r="H170" s="95">
        <v>0</v>
      </c>
      <c r="I170" s="95">
        <v>0</v>
      </c>
      <c r="J170" s="95">
        <v>0</v>
      </c>
      <c r="K170" s="95">
        <v>-369.65</v>
      </c>
      <c r="L170" s="95"/>
      <c r="M170" s="95">
        <f t="shared" si="48"/>
        <v>322211</v>
      </c>
    </row>
    <row r="171" spans="1:13" ht="15.75" x14ac:dyDescent="0.25">
      <c r="A171" s="94" t="s">
        <v>200</v>
      </c>
      <c r="B171" s="93" t="s">
        <v>344</v>
      </c>
      <c r="C171" s="93" t="s">
        <v>330</v>
      </c>
      <c r="D171" s="93" t="s">
        <v>345</v>
      </c>
      <c r="E171" s="93" t="s">
        <v>345</v>
      </c>
      <c r="F171" s="95">
        <f t="shared" ref="F171:H171" si="63">F172+F175+F183+F197+F200+F178+F188</f>
        <v>9348498.8900000006</v>
      </c>
      <c r="G171" s="95">
        <f t="shared" si="63"/>
        <v>173250</v>
      </c>
      <c r="H171" s="95">
        <f t="shared" si="63"/>
        <v>114650</v>
      </c>
      <c r="I171" s="95">
        <f>I172+I175+I183+I197+I200+I178+I188+I191+I194</f>
        <v>2870420.38</v>
      </c>
      <c r="J171" s="95">
        <f>J172+J175+J183+J197+J200+J178+J188+J191+J194</f>
        <v>207091.25</v>
      </c>
      <c r="K171" s="95">
        <f>K172+K175+K183+K197+K200+K178+K188+K191+K194</f>
        <v>448578.42000000004</v>
      </c>
      <c r="L171" s="95">
        <f>L172+L175+L183+L197+L200+L178+L188+L191+L194</f>
        <v>581321.67999999993</v>
      </c>
      <c r="M171" s="95">
        <f t="shared" si="48"/>
        <v>13743810.619999999</v>
      </c>
    </row>
    <row r="172" spans="1:13" ht="31.5" x14ac:dyDescent="0.25">
      <c r="A172" s="96" t="s">
        <v>397</v>
      </c>
      <c r="B172" s="93" t="s">
        <v>344</v>
      </c>
      <c r="C172" s="93" t="s">
        <v>330</v>
      </c>
      <c r="D172" s="93" t="s">
        <v>618</v>
      </c>
      <c r="E172" s="97" t="s">
        <v>345</v>
      </c>
      <c r="F172" s="95">
        <f t="shared" ref="F172:L173" si="64">F173</f>
        <v>3348353</v>
      </c>
      <c r="G172" s="95">
        <f t="shared" si="64"/>
        <v>0</v>
      </c>
      <c r="H172" s="95">
        <f t="shared" si="64"/>
        <v>0</v>
      </c>
      <c r="I172" s="95">
        <f t="shared" si="64"/>
        <v>0</v>
      </c>
      <c r="J172" s="95">
        <f t="shared" si="64"/>
        <v>0</v>
      </c>
      <c r="K172" s="95">
        <f t="shared" si="64"/>
        <v>0</v>
      </c>
      <c r="L172" s="95">
        <f t="shared" si="64"/>
        <v>0</v>
      </c>
      <c r="M172" s="95">
        <f t="shared" si="48"/>
        <v>3348353</v>
      </c>
    </row>
    <row r="173" spans="1:13" ht="47.25" x14ac:dyDescent="0.25">
      <c r="A173" s="96" t="s">
        <v>333</v>
      </c>
      <c r="B173" s="93" t="s">
        <v>344</v>
      </c>
      <c r="C173" s="93" t="s">
        <v>330</v>
      </c>
      <c r="D173" s="93" t="s">
        <v>618</v>
      </c>
      <c r="E173" s="93" t="s">
        <v>334</v>
      </c>
      <c r="F173" s="95">
        <f t="shared" si="64"/>
        <v>3348353</v>
      </c>
      <c r="G173" s="95">
        <f t="shared" si="64"/>
        <v>0</v>
      </c>
      <c r="H173" s="95">
        <f t="shared" si="64"/>
        <v>0</v>
      </c>
      <c r="I173" s="95">
        <f t="shared" si="64"/>
        <v>0</v>
      </c>
      <c r="J173" s="95">
        <f t="shared" si="64"/>
        <v>0</v>
      </c>
      <c r="K173" s="95">
        <f t="shared" si="64"/>
        <v>0</v>
      </c>
      <c r="L173" s="95">
        <f t="shared" si="64"/>
        <v>0</v>
      </c>
      <c r="M173" s="95">
        <f t="shared" si="48"/>
        <v>3348353</v>
      </c>
    </row>
    <row r="174" spans="1:13" ht="47.25" x14ac:dyDescent="0.25">
      <c r="A174" s="96" t="s">
        <v>335</v>
      </c>
      <c r="B174" s="93" t="s">
        <v>344</v>
      </c>
      <c r="C174" s="93" t="s">
        <v>330</v>
      </c>
      <c r="D174" s="93" t="s">
        <v>618</v>
      </c>
      <c r="E174" s="93" t="s">
        <v>336</v>
      </c>
      <c r="F174" s="95">
        <v>3348353</v>
      </c>
      <c r="G174" s="95"/>
      <c r="H174" s="95"/>
      <c r="I174" s="95"/>
      <c r="J174" s="95"/>
      <c r="K174" s="95"/>
      <c r="L174" s="95"/>
      <c r="M174" s="95">
        <f t="shared" si="48"/>
        <v>3348353</v>
      </c>
    </row>
    <row r="175" spans="1:13" ht="15.75" hidden="1" x14ac:dyDescent="0.25">
      <c r="A175" s="96" t="s">
        <v>398</v>
      </c>
      <c r="B175" s="93" t="s">
        <v>344</v>
      </c>
      <c r="C175" s="93" t="s">
        <v>330</v>
      </c>
      <c r="D175" s="93" t="s">
        <v>619</v>
      </c>
      <c r="E175" s="97" t="s">
        <v>345</v>
      </c>
      <c r="F175" s="95">
        <f t="shared" ref="F175:L176" si="65">F176</f>
        <v>0</v>
      </c>
      <c r="G175" s="95">
        <f t="shared" si="65"/>
        <v>0</v>
      </c>
      <c r="H175" s="95">
        <f t="shared" si="65"/>
        <v>0</v>
      </c>
      <c r="I175" s="95">
        <f t="shared" si="65"/>
        <v>0</v>
      </c>
      <c r="J175" s="95">
        <f t="shared" si="65"/>
        <v>0</v>
      </c>
      <c r="K175" s="95">
        <f t="shared" si="65"/>
        <v>0</v>
      </c>
      <c r="L175" s="95">
        <f t="shared" si="65"/>
        <v>0</v>
      </c>
      <c r="M175" s="95">
        <f t="shared" si="48"/>
        <v>0</v>
      </c>
    </row>
    <row r="176" spans="1:13" ht="47.25" hidden="1" x14ac:dyDescent="0.25">
      <c r="A176" s="96" t="s">
        <v>333</v>
      </c>
      <c r="B176" s="93" t="s">
        <v>344</v>
      </c>
      <c r="C176" s="93" t="s">
        <v>330</v>
      </c>
      <c r="D176" s="93" t="s">
        <v>619</v>
      </c>
      <c r="E176" s="93" t="s">
        <v>334</v>
      </c>
      <c r="F176" s="95">
        <f t="shared" si="65"/>
        <v>0</v>
      </c>
      <c r="G176" s="95">
        <f t="shared" si="65"/>
        <v>0</v>
      </c>
      <c r="H176" s="95">
        <f t="shared" si="65"/>
        <v>0</v>
      </c>
      <c r="I176" s="95">
        <f t="shared" si="65"/>
        <v>0</v>
      </c>
      <c r="J176" s="95">
        <f t="shared" si="65"/>
        <v>0</v>
      </c>
      <c r="K176" s="95">
        <f t="shared" si="65"/>
        <v>0</v>
      </c>
      <c r="L176" s="95">
        <f t="shared" si="65"/>
        <v>0</v>
      </c>
      <c r="M176" s="95">
        <f t="shared" si="48"/>
        <v>0</v>
      </c>
    </row>
    <row r="177" spans="1:13" ht="47.25" hidden="1" x14ac:dyDescent="0.25">
      <c r="A177" s="96" t="s">
        <v>335</v>
      </c>
      <c r="B177" s="93" t="s">
        <v>344</v>
      </c>
      <c r="C177" s="93" t="s">
        <v>330</v>
      </c>
      <c r="D177" s="93" t="s">
        <v>619</v>
      </c>
      <c r="E177" s="93" t="s">
        <v>336</v>
      </c>
      <c r="F177" s="95">
        <v>0</v>
      </c>
      <c r="G177" s="95"/>
      <c r="H177" s="95"/>
      <c r="I177" s="95"/>
      <c r="J177" s="95"/>
      <c r="K177" s="95"/>
      <c r="L177" s="95"/>
      <c r="M177" s="95">
        <f t="shared" si="48"/>
        <v>0</v>
      </c>
    </row>
    <row r="178" spans="1:13" ht="31.5" x14ac:dyDescent="0.25">
      <c r="A178" s="96" t="s">
        <v>399</v>
      </c>
      <c r="B178" s="99" t="s">
        <v>344</v>
      </c>
      <c r="C178" s="99" t="s">
        <v>330</v>
      </c>
      <c r="D178" s="99" t="s">
        <v>620</v>
      </c>
      <c r="E178" s="99"/>
      <c r="F178" s="95">
        <f t="shared" ref="F178:K178" si="66">F181</f>
        <v>50000</v>
      </c>
      <c r="G178" s="95">
        <f t="shared" si="66"/>
        <v>0</v>
      </c>
      <c r="H178" s="95">
        <f t="shared" si="66"/>
        <v>0</v>
      </c>
      <c r="I178" s="95">
        <f t="shared" si="66"/>
        <v>0</v>
      </c>
      <c r="J178" s="95">
        <f t="shared" si="66"/>
        <v>0</v>
      </c>
      <c r="K178" s="95">
        <f t="shared" si="66"/>
        <v>0</v>
      </c>
      <c r="L178" s="95">
        <f>L181+L179</f>
        <v>330000</v>
      </c>
      <c r="M178" s="95">
        <f t="shared" si="48"/>
        <v>380000</v>
      </c>
    </row>
    <row r="179" spans="1:13" ht="47.25" x14ac:dyDescent="0.25">
      <c r="A179" s="96" t="s">
        <v>333</v>
      </c>
      <c r="B179" s="99" t="s">
        <v>344</v>
      </c>
      <c r="C179" s="99" t="s">
        <v>330</v>
      </c>
      <c r="D179" s="99" t="s">
        <v>620</v>
      </c>
      <c r="E179" s="99" t="s">
        <v>334</v>
      </c>
      <c r="F179" s="95"/>
      <c r="G179" s="95"/>
      <c r="H179" s="95"/>
      <c r="I179" s="95"/>
      <c r="J179" s="95"/>
      <c r="K179" s="95"/>
      <c r="L179" s="95">
        <f>L180</f>
        <v>330000</v>
      </c>
      <c r="M179" s="95">
        <f t="shared" si="48"/>
        <v>330000</v>
      </c>
    </row>
    <row r="180" spans="1:13" ht="47.25" x14ac:dyDescent="0.25">
      <c r="A180" s="96" t="s">
        <v>335</v>
      </c>
      <c r="B180" s="99" t="s">
        <v>344</v>
      </c>
      <c r="C180" s="99" t="s">
        <v>330</v>
      </c>
      <c r="D180" s="99" t="s">
        <v>620</v>
      </c>
      <c r="E180" s="99" t="s">
        <v>336</v>
      </c>
      <c r="F180" s="95"/>
      <c r="G180" s="95"/>
      <c r="H180" s="95"/>
      <c r="I180" s="95"/>
      <c r="J180" s="95"/>
      <c r="K180" s="95"/>
      <c r="L180" s="95">
        <v>330000</v>
      </c>
      <c r="M180" s="95">
        <f t="shared" si="48"/>
        <v>330000</v>
      </c>
    </row>
    <row r="181" spans="1:13" ht="15.75" x14ac:dyDescent="0.25">
      <c r="A181" s="72" t="s">
        <v>337</v>
      </c>
      <c r="B181" s="99" t="s">
        <v>344</v>
      </c>
      <c r="C181" s="99" t="s">
        <v>330</v>
      </c>
      <c r="D181" s="99" t="s">
        <v>620</v>
      </c>
      <c r="E181" s="99" t="s">
        <v>338</v>
      </c>
      <c r="F181" s="95">
        <f t="shared" ref="F181:L181" si="67">F182</f>
        <v>50000</v>
      </c>
      <c r="G181" s="95">
        <f t="shared" si="67"/>
        <v>0</v>
      </c>
      <c r="H181" s="95">
        <f t="shared" si="67"/>
        <v>0</v>
      </c>
      <c r="I181" s="95">
        <f t="shared" si="67"/>
        <v>0</v>
      </c>
      <c r="J181" s="95">
        <f t="shared" si="67"/>
        <v>0</v>
      </c>
      <c r="K181" s="95">
        <f t="shared" si="67"/>
        <v>0</v>
      </c>
      <c r="L181" s="95">
        <f t="shared" si="67"/>
        <v>0</v>
      </c>
      <c r="M181" s="95">
        <f t="shared" si="48"/>
        <v>50000</v>
      </c>
    </row>
    <row r="182" spans="1:13" ht="78.75" x14ac:dyDescent="0.25">
      <c r="A182" s="72" t="s">
        <v>391</v>
      </c>
      <c r="B182" s="99" t="s">
        <v>344</v>
      </c>
      <c r="C182" s="99" t="s">
        <v>330</v>
      </c>
      <c r="D182" s="99" t="s">
        <v>620</v>
      </c>
      <c r="E182" s="99" t="s">
        <v>392</v>
      </c>
      <c r="F182" s="95">
        <v>50000</v>
      </c>
      <c r="G182" s="95"/>
      <c r="H182" s="95"/>
      <c r="I182" s="95"/>
      <c r="J182" s="95"/>
      <c r="K182" s="95"/>
      <c r="L182" s="95"/>
      <c r="M182" s="95">
        <f t="shared" si="48"/>
        <v>50000</v>
      </c>
    </row>
    <row r="183" spans="1:13" ht="15.75" x14ac:dyDescent="0.25">
      <c r="A183" s="96" t="s">
        <v>400</v>
      </c>
      <c r="B183" s="93" t="s">
        <v>344</v>
      </c>
      <c r="C183" s="93" t="s">
        <v>330</v>
      </c>
      <c r="D183" s="93" t="s">
        <v>621</v>
      </c>
      <c r="E183" s="97" t="s">
        <v>345</v>
      </c>
      <c r="F183" s="95">
        <f t="shared" ref="F183:L183" si="68">F184+F186</f>
        <v>350000</v>
      </c>
      <c r="G183" s="95">
        <f t="shared" si="68"/>
        <v>0</v>
      </c>
      <c r="H183" s="95">
        <f t="shared" si="68"/>
        <v>95000</v>
      </c>
      <c r="I183" s="95">
        <f t="shared" si="68"/>
        <v>35150.33</v>
      </c>
      <c r="J183" s="95">
        <f t="shared" si="68"/>
        <v>127091.25</v>
      </c>
      <c r="K183" s="95">
        <f t="shared" si="68"/>
        <v>288768.45</v>
      </c>
      <c r="L183" s="95">
        <f t="shared" si="68"/>
        <v>251330.35</v>
      </c>
      <c r="M183" s="95">
        <f t="shared" si="48"/>
        <v>1147340.3800000001</v>
      </c>
    </row>
    <row r="184" spans="1:13" ht="47.25" x14ac:dyDescent="0.25">
      <c r="A184" s="96" t="s">
        <v>333</v>
      </c>
      <c r="B184" s="93" t="s">
        <v>344</v>
      </c>
      <c r="C184" s="93" t="s">
        <v>330</v>
      </c>
      <c r="D184" s="93" t="s">
        <v>621</v>
      </c>
      <c r="E184" s="93" t="s">
        <v>334</v>
      </c>
      <c r="F184" s="95">
        <f t="shared" ref="F184:L184" si="69">F185</f>
        <v>350000</v>
      </c>
      <c r="G184" s="95">
        <f t="shared" si="69"/>
        <v>0</v>
      </c>
      <c r="H184" s="95">
        <f t="shared" si="69"/>
        <v>0</v>
      </c>
      <c r="I184" s="95">
        <f t="shared" si="69"/>
        <v>35150.33</v>
      </c>
      <c r="J184" s="95">
        <f t="shared" si="69"/>
        <v>50000</v>
      </c>
      <c r="K184" s="95">
        <f t="shared" si="69"/>
        <v>39000</v>
      </c>
      <c r="L184" s="95">
        <f t="shared" si="69"/>
        <v>101330.35</v>
      </c>
      <c r="M184" s="95">
        <f t="shared" si="48"/>
        <v>575480.68000000005</v>
      </c>
    </row>
    <row r="185" spans="1:13" ht="47.25" x14ac:dyDescent="0.25">
      <c r="A185" s="96" t="s">
        <v>335</v>
      </c>
      <c r="B185" s="93" t="s">
        <v>344</v>
      </c>
      <c r="C185" s="93" t="s">
        <v>330</v>
      </c>
      <c r="D185" s="93" t="s">
        <v>621</v>
      </c>
      <c r="E185" s="93" t="s">
        <v>336</v>
      </c>
      <c r="F185" s="95">
        <v>350000</v>
      </c>
      <c r="G185" s="95">
        <v>0</v>
      </c>
      <c r="H185" s="95">
        <v>0</v>
      </c>
      <c r="I185" s="95">
        <v>35150.33</v>
      </c>
      <c r="J185" s="95">
        <v>50000</v>
      </c>
      <c r="K185" s="95">
        <v>39000</v>
      </c>
      <c r="L185" s="95">
        <v>101330.35</v>
      </c>
      <c r="M185" s="95">
        <f t="shared" si="48"/>
        <v>575480.68000000005</v>
      </c>
    </row>
    <row r="186" spans="1:13" ht="15.75" x14ac:dyDescent="0.25">
      <c r="A186" s="72" t="s">
        <v>337</v>
      </c>
      <c r="B186" s="93" t="s">
        <v>344</v>
      </c>
      <c r="C186" s="93" t="s">
        <v>330</v>
      </c>
      <c r="D186" s="93" t="s">
        <v>621</v>
      </c>
      <c r="E186" s="93">
        <v>800</v>
      </c>
      <c r="F186" s="95">
        <f t="shared" ref="F186:L186" si="70">F187</f>
        <v>0</v>
      </c>
      <c r="G186" s="95">
        <f t="shared" si="70"/>
        <v>0</v>
      </c>
      <c r="H186" s="95">
        <f t="shared" si="70"/>
        <v>95000</v>
      </c>
      <c r="I186" s="95">
        <f t="shared" si="70"/>
        <v>0</v>
      </c>
      <c r="J186" s="95">
        <f t="shared" si="70"/>
        <v>77091.25</v>
      </c>
      <c r="K186" s="95">
        <f t="shared" si="70"/>
        <v>249768.45</v>
      </c>
      <c r="L186" s="95">
        <f t="shared" si="70"/>
        <v>150000</v>
      </c>
      <c r="M186" s="95">
        <f t="shared" si="48"/>
        <v>571859.69999999995</v>
      </c>
    </row>
    <row r="187" spans="1:13" ht="78.75" x14ac:dyDescent="0.25">
      <c r="A187" s="72" t="s">
        <v>391</v>
      </c>
      <c r="B187" s="93" t="s">
        <v>344</v>
      </c>
      <c r="C187" s="93" t="s">
        <v>330</v>
      </c>
      <c r="D187" s="93" t="s">
        <v>621</v>
      </c>
      <c r="E187" s="93">
        <v>810</v>
      </c>
      <c r="F187" s="95">
        <v>0</v>
      </c>
      <c r="G187" s="95"/>
      <c r="H187" s="95">
        <v>95000</v>
      </c>
      <c r="I187" s="95"/>
      <c r="J187" s="95">
        <v>77091.25</v>
      </c>
      <c r="K187" s="95">
        <v>249768.45</v>
      </c>
      <c r="L187" s="95">
        <v>150000</v>
      </c>
      <c r="M187" s="95">
        <f t="shared" si="48"/>
        <v>571859.69999999995</v>
      </c>
    </row>
    <row r="188" spans="1:13" ht="31.5" x14ac:dyDescent="0.25">
      <c r="A188" s="68" t="s">
        <v>405</v>
      </c>
      <c r="B188" s="93" t="s">
        <v>344</v>
      </c>
      <c r="C188" s="93" t="s">
        <v>330</v>
      </c>
      <c r="D188" s="93" t="s">
        <v>622</v>
      </c>
      <c r="E188" s="99"/>
      <c r="F188" s="95">
        <f t="shared" ref="F188:L189" si="71">F189</f>
        <v>0</v>
      </c>
      <c r="G188" s="95">
        <f t="shared" si="71"/>
        <v>173250</v>
      </c>
      <c r="H188" s="95">
        <f t="shared" si="71"/>
        <v>34650</v>
      </c>
      <c r="I188" s="95">
        <f t="shared" si="71"/>
        <v>-207900</v>
      </c>
      <c r="J188" s="95">
        <f t="shared" si="71"/>
        <v>0</v>
      </c>
      <c r="K188" s="95">
        <f t="shared" si="71"/>
        <v>0</v>
      </c>
      <c r="L188" s="95">
        <f t="shared" si="71"/>
        <v>0</v>
      </c>
      <c r="M188" s="95">
        <f t="shared" si="48"/>
        <v>0</v>
      </c>
    </row>
    <row r="189" spans="1:13" ht="47.25" x14ac:dyDescent="0.25">
      <c r="A189" s="101" t="s">
        <v>333</v>
      </c>
      <c r="B189" s="102" t="s">
        <v>344</v>
      </c>
      <c r="C189" s="102" t="s">
        <v>330</v>
      </c>
      <c r="D189" s="102" t="s">
        <v>622</v>
      </c>
      <c r="E189" s="103" t="s">
        <v>334</v>
      </c>
      <c r="F189" s="95">
        <f t="shared" si="71"/>
        <v>0</v>
      </c>
      <c r="G189" s="95">
        <f t="shared" si="71"/>
        <v>173250</v>
      </c>
      <c r="H189" s="95">
        <f t="shared" si="71"/>
        <v>34650</v>
      </c>
      <c r="I189" s="95">
        <f t="shared" si="71"/>
        <v>-207900</v>
      </c>
      <c r="J189" s="95">
        <f t="shared" si="71"/>
        <v>0</v>
      </c>
      <c r="K189" s="95">
        <f t="shared" si="71"/>
        <v>0</v>
      </c>
      <c r="L189" s="95">
        <f t="shared" si="71"/>
        <v>0</v>
      </c>
      <c r="M189" s="95">
        <f t="shared" si="48"/>
        <v>0</v>
      </c>
    </row>
    <row r="190" spans="1:13" ht="47.25" x14ac:dyDescent="0.25">
      <c r="A190" s="101" t="s">
        <v>335</v>
      </c>
      <c r="B190" s="102" t="s">
        <v>344</v>
      </c>
      <c r="C190" s="102" t="s">
        <v>330</v>
      </c>
      <c r="D190" s="102" t="s">
        <v>622</v>
      </c>
      <c r="E190" s="103" t="s">
        <v>336</v>
      </c>
      <c r="F190" s="95">
        <v>0</v>
      </c>
      <c r="G190" s="95">
        <v>173250</v>
      </c>
      <c r="H190" s="95">
        <v>34650</v>
      </c>
      <c r="I190" s="95">
        <v>-207900</v>
      </c>
      <c r="J190" s="95"/>
      <c r="K190" s="95"/>
      <c r="L190" s="95"/>
      <c r="M190" s="95">
        <f t="shared" si="48"/>
        <v>0</v>
      </c>
    </row>
    <row r="191" spans="1:13" ht="63" x14ac:dyDescent="0.25">
      <c r="A191" s="68" t="s">
        <v>744</v>
      </c>
      <c r="B191" s="93" t="s">
        <v>344</v>
      </c>
      <c r="C191" s="93" t="s">
        <v>330</v>
      </c>
      <c r="D191" s="93" t="s">
        <v>745</v>
      </c>
      <c r="E191" s="99"/>
      <c r="F191" s="95"/>
      <c r="G191" s="95"/>
      <c r="H191" s="95"/>
      <c r="I191" s="95">
        <f t="shared" ref="I191:L192" si="72">I192</f>
        <v>500000</v>
      </c>
      <c r="J191" s="95">
        <f t="shared" si="72"/>
        <v>0</v>
      </c>
      <c r="K191" s="95">
        <f t="shared" si="72"/>
        <v>0</v>
      </c>
      <c r="L191" s="95">
        <f t="shared" si="72"/>
        <v>-8.67</v>
      </c>
      <c r="M191" s="95">
        <f t="shared" si="48"/>
        <v>499991.33</v>
      </c>
    </row>
    <row r="192" spans="1:13" ht="47.25" x14ac:dyDescent="0.25">
      <c r="A192" s="101" t="s">
        <v>333</v>
      </c>
      <c r="B192" s="102" t="s">
        <v>344</v>
      </c>
      <c r="C192" s="102" t="s">
        <v>330</v>
      </c>
      <c r="D192" s="102" t="s">
        <v>745</v>
      </c>
      <c r="E192" s="103" t="s">
        <v>334</v>
      </c>
      <c r="F192" s="95"/>
      <c r="G192" s="95"/>
      <c r="H192" s="95"/>
      <c r="I192" s="95">
        <f t="shared" si="72"/>
        <v>500000</v>
      </c>
      <c r="J192" s="95">
        <f t="shared" si="72"/>
        <v>0</v>
      </c>
      <c r="K192" s="95">
        <f t="shared" si="72"/>
        <v>0</v>
      </c>
      <c r="L192" s="95">
        <f t="shared" si="72"/>
        <v>-8.67</v>
      </c>
      <c r="M192" s="95">
        <f t="shared" si="48"/>
        <v>499991.33</v>
      </c>
    </row>
    <row r="193" spans="1:13" ht="47.25" x14ac:dyDescent="0.25">
      <c r="A193" s="101" t="s">
        <v>335</v>
      </c>
      <c r="B193" s="102" t="s">
        <v>344</v>
      </c>
      <c r="C193" s="102" t="s">
        <v>330</v>
      </c>
      <c r="D193" s="102" t="s">
        <v>745</v>
      </c>
      <c r="E193" s="103" t="s">
        <v>336</v>
      </c>
      <c r="F193" s="95"/>
      <c r="G193" s="95"/>
      <c r="H193" s="95"/>
      <c r="I193" s="95">
        <f>465350+34650</f>
        <v>500000</v>
      </c>
      <c r="J193" s="95"/>
      <c r="K193" s="95"/>
      <c r="L193" s="95">
        <v>-8.67</v>
      </c>
      <c r="M193" s="95">
        <f t="shared" si="48"/>
        <v>499991.33</v>
      </c>
    </row>
    <row r="194" spans="1:13" ht="63" x14ac:dyDescent="0.25">
      <c r="A194" s="68" t="s">
        <v>746</v>
      </c>
      <c r="B194" s="93" t="s">
        <v>344</v>
      </c>
      <c r="C194" s="93" t="s">
        <v>330</v>
      </c>
      <c r="D194" s="93" t="s">
        <v>747</v>
      </c>
      <c r="E194" s="99"/>
      <c r="F194" s="95"/>
      <c r="G194" s="95"/>
      <c r="H194" s="95"/>
      <c r="I194" s="95">
        <f t="shared" ref="I194:L195" si="73">I195</f>
        <v>2500000</v>
      </c>
      <c r="J194" s="95">
        <f t="shared" si="73"/>
        <v>0</v>
      </c>
      <c r="K194" s="95">
        <f t="shared" si="73"/>
        <v>0</v>
      </c>
      <c r="L194" s="95">
        <f t="shared" si="73"/>
        <v>0</v>
      </c>
      <c r="M194" s="95">
        <f t="shared" si="48"/>
        <v>2500000</v>
      </c>
    </row>
    <row r="195" spans="1:13" ht="47.25" x14ac:dyDescent="0.25">
      <c r="A195" s="101" t="s">
        <v>333</v>
      </c>
      <c r="B195" s="102" t="s">
        <v>344</v>
      </c>
      <c r="C195" s="102" t="s">
        <v>330</v>
      </c>
      <c r="D195" s="102" t="s">
        <v>747</v>
      </c>
      <c r="E195" s="103" t="s">
        <v>334</v>
      </c>
      <c r="F195" s="95"/>
      <c r="G195" s="95"/>
      <c r="H195" s="95"/>
      <c r="I195" s="95">
        <f t="shared" si="73"/>
        <v>2500000</v>
      </c>
      <c r="J195" s="95">
        <f t="shared" si="73"/>
        <v>0</v>
      </c>
      <c r="K195" s="95">
        <f t="shared" si="73"/>
        <v>0</v>
      </c>
      <c r="L195" s="95">
        <f t="shared" si="73"/>
        <v>0</v>
      </c>
      <c r="M195" s="95">
        <f t="shared" si="48"/>
        <v>2500000</v>
      </c>
    </row>
    <row r="196" spans="1:13" ht="47.25" x14ac:dyDescent="0.25">
      <c r="A196" s="101" t="s">
        <v>335</v>
      </c>
      <c r="B196" s="102" t="s">
        <v>344</v>
      </c>
      <c r="C196" s="102" t="s">
        <v>330</v>
      </c>
      <c r="D196" s="102" t="s">
        <v>747</v>
      </c>
      <c r="E196" s="103" t="s">
        <v>336</v>
      </c>
      <c r="F196" s="95"/>
      <c r="G196" s="95"/>
      <c r="H196" s="95"/>
      <c r="I196" s="95">
        <f>2326750+173250</f>
        <v>2500000</v>
      </c>
      <c r="J196" s="95"/>
      <c r="K196" s="95"/>
      <c r="L196" s="95"/>
      <c r="M196" s="95">
        <f t="shared" si="48"/>
        <v>2500000</v>
      </c>
    </row>
    <row r="197" spans="1:13" ht="31.5" x14ac:dyDescent="0.25">
      <c r="A197" s="96" t="s">
        <v>401</v>
      </c>
      <c r="B197" s="93" t="s">
        <v>344</v>
      </c>
      <c r="C197" s="93" t="s">
        <v>330</v>
      </c>
      <c r="D197" s="93" t="s">
        <v>402</v>
      </c>
      <c r="E197" s="97" t="s">
        <v>345</v>
      </c>
      <c r="F197" s="95">
        <f t="shared" ref="F197:L198" si="74">F198</f>
        <v>125000</v>
      </c>
      <c r="G197" s="95">
        <f t="shared" si="74"/>
        <v>0</v>
      </c>
      <c r="H197" s="95">
        <f t="shared" si="74"/>
        <v>-15000</v>
      </c>
      <c r="I197" s="95">
        <f t="shared" si="74"/>
        <v>-80000</v>
      </c>
      <c r="J197" s="95">
        <f t="shared" si="74"/>
        <v>80000</v>
      </c>
      <c r="K197" s="95">
        <f t="shared" si="74"/>
        <v>-1457.43</v>
      </c>
      <c r="L197" s="95">
        <f t="shared" si="74"/>
        <v>0</v>
      </c>
      <c r="M197" s="95">
        <f t="shared" si="48"/>
        <v>108542.57</v>
      </c>
    </row>
    <row r="198" spans="1:13" ht="47.25" x14ac:dyDescent="0.25">
      <c r="A198" s="96" t="s">
        <v>333</v>
      </c>
      <c r="B198" s="93" t="s">
        <v>344</v>
      </c>
      <c r="C198" s="93" t="s">
        <v>330</v>
      </c>
      <c r="D198" s="93" t="s">
        <v>402</v>
      </c>
      <c r="E198" s="93" t="s">
        <v>334</v>
      </c>
      <c r="F198" s="95">
        <f t="shared" si="74"/>
        <v>125000</v>
      </c>
      <c r="G198" s="95">
        <f t="shared" si="74"/>
        <v>0</v>
      </c>
      <c r="H198" s="95">
        <f t="shared" si="74"/>
        <v>-15000</v>
      </c>
      <c r="I198" s="95">
        <f t="shared" si="74"/>
        <v>-80000</v>
      </c>
      <c r="J198" s="95">
        <f t="shared" si="74"/>
        <v>80000</v>
      </c>
      <c r="K198" s="95">
        <f t="shared" si="74"/>
        <v>-1457.43</v>
      </c>
      <c r="L198" s="95">
        <f t="shared" si="74"/>
        <v>0</v>
      </c>
      <c r="M198" s="95">
        <f t="shared" si="48"/>
        <v>108542.57</v>
      </c>
    </row>
    <row r="199" spans="1:13" ht="47.25" x14ac:dyDescent="0.25">
      <c r="A199" s="96" t="s">
        <v>335</v>
      </c>
      <c r="B199" s="93" t="s">
        <v>344</v>
      </c>
      <c r="C199" s="93" t="s">
        <v>330</v>
      </c>
      <c r="D199" s="93" t="s">
        <v>402</v>
      </c>
      <c r="E199" s="93" t="s">
        <v>336</v>
      </c>
      <c r="F199" s="95">
        <v>125000</v>
      </c>
      <c r="G199" s="95">
        <v>0</v>
      </c>
      <c r="H199" s="95">
        <v>-15000</v>
      </c>
      <c r="I199" s="95">
        <v>-80000</v>
      </c>
      <c r="J199" s="95">
        <v>80000</v>
      </c>
      <c r="K199" s="95">
        <v>-1457.43</v>
      </c>
      <c r="L199" s="95"/>
      <c r="M199" s="95">
        <f t="shared" si="48"/>
        <v>108542.57</v>
      </c>
    </row>
    <row r="200" spans="1:13" ht="31.5" x14ac:dyDescent="0.25">
      <c r="A200" s="96" t="s">
        <v>403</v>
      </c>
      <c r="B200" s="93" t="s">
        <v>344</v>
      </c>
      <c r="C200" s="93" t="s">
        <v>330</v>
      </c>
      <c r="D200" s="93" t="s">
        <v>404</v>
      </c>
      <c r="E200" s="97" t="s">
        <v>345</v>
      </c>
      <c r="F200" s="95">
        <f t="shared" ref="F200:L201" si="75">F201</f>
        <v>5475145.8899999997</v>
      </c>
      <c r="G200" s="95">
        <f t="shared" si="75"/>
        <v>0</v>
      </c>
      <c r="H200" s="95">
        <f t="shared" si="75"/>
        <v>0</v>
      </c>
      <c r="I200" s="95">
        <f t="shared" si="75"/>
        <v>123170.05</v>
      </c>
      <c r="J200" s="95">
        <f t="shared" si="75"/>
        <v>0</v>
      </c>
      <c r="K200" s="95">
        <f t="shared" si="75"/>
        <v>161267.4</v>
      </c>
      <c r="L200" s="95">
        <f t="shared" si="75"/>
        <v>0</v>
      </c>
      <c r="M200" s="95">
        <f t="shared" ref="M200:M263" si="76">SUM(F200:L200)</f>
        <v>5759583.3399999999</v>
      </c>
    </row>
    <row r="201" spans="1:13" ht="47.25" x14ac:dyDescent="0.25">
      <c r="A201" s="96" t="s">
        <v>333</v>
      </c>
      <c r="B201" s="93" t="s">
        <v>344</v>
      </c>
      <c r="C201" s="93" t="s">
        <v>330</v>
      </c>
      <c r="D201" s="93" t="s">
        <v>404</v>
      </c>
      <c r="E201" s="93" t="s">
        <v>334</v>
      </c>
      <c r="F201" s="95">
        <f t="shared" si="75"/>
        <v>5475145.8899999997</v>
      </c>
      <c r="G201" s="95">
        <f t="shared" si="75"/>
        <v>0</v>
      </c>
      <c r="H201" s="95">
        <f t="shared" si="75"/>
        <v>0</v>
      </c>
      <c r="I201" s="95">
        <f t="shared" si="75"/>
        <v>123170.05</v>
      </c>
      <c r="J201" s="95">
        <f t="shared" si="75"/>
        <v>0</v>
      </c>
      <c r="K201" s="95">
        <f t="shared" si="75"/>
        <v>161267.4</v>
      </c>
      <c r="L201" s="95">
        <f t="shared" si="75"/>
        <v>0</v>
      </c>
      <c r="M201" s="95">
        <f t="shared" si="76"/>
        <v>5759583.3399999999</v>
      </c>
    </row>
    <row r="202" spans="1:13" ht="47.25" x14ac:dyDescent="0.25">
      <c r="A202" s="96" t="s">
        <v>335</v>
      </c>
      <c r="B202" s="93" t="s">
        <v>344</v>
      </c>
      <c r="C202" s="93" t="s">
        <v>330</v>
      </c>
      <c r="D202" s="93" t="s">
        <v>404</v>
      </c>
      <c r="E202" s="93" t="s">
        <v>336</v>
      </c>
      <c r="F202" s="95">
        <v>5475145.8899999997</v>
      </c>
      <c r="G202" s="95">
        <v>0</v>
      </c>
      <c r="H202" s="95">
        <v>0</v>
      </c>
      <c r="I202" s="95">
        <v>123170.05</v>
      </c>
      <c r="J202" s="95"/>
      <c r="K202" s="95">
        <v>161267.4</v>
      </c>
      <c r="L202" s="95"/>
      <c r="M202" s="95">
        <f t="shared" si="76"/>
        <v>5759583.3399999999</v>
      </c>
    </row>
    <row r="203" spans="1:13" ht="31.5" x14ac:dyDescent="0.25">
      <c r="A203" s="94" t="s">
        <v>201</v>
      </c>
      <c r="B203" s="93" t="s">
        <v>344</v>
      </c>
      <c r="C203" s="93" t="s">
        <v>344</v>
      </c>
      <c r="D203" s="93" t="s">
        <v>345</v>
      </c>
      <c r="E203" s="93" t="s">
        <v>345</v>
      </c>
      <c r="F203" s="95">
        <f t="shared" ref="F203:G203" si="77">F210+F204</f>
        <v>7948912.9299999997</v>
      </c>
      <c r="G203" s="95">
        <f t="shared" si="77"/>
        <v>0</v>
      </c>
      <c r="H203" s="95">
        <f>H210+H204+H207</f>
        <v>318000</v>
      </c>
      <c r="I203" s="95">
        <f>I210+I204+I207</f>
        <v>0</v>
      </c>
      <c r="J203" s="95">
        <f>J210+J204+J207</f>
        <v>0</v>
      </c>
      <c r="K203" s="95">
        <f>K210+K204+K207</f>
        <v>40000</v>
      </c>
      <c r="L203" s="95">
        <f>L210+L204+L207</f>
        <v>543095.53</v>
      </c>
      <c r="M203" s="95">
        <f t="shared" si="76"/>
        <v>8850008.459999999</v>
      </c>
    </row>
    <row r="204" spans="1:13" ht="47.25" x14ac:dyDescent="0.25">
      <c r="A204" s="68" t="s">
        <v>407</v>
      </c>
      <c r="B204" s="69" t="s">
        <v>344</v>
      </c>
      <c r="C204" s="69" t="s">
        <v>344</v>
      </c>
      <c r="D204" s="70" t="s">
        <v>623</v>
      </c>
      <c r="E204" s="71"/>
      <c r="F204" s="104">
        <f t="shared" ref="F204:L205" si="78">F205</f>
        <v>21000</v>
      </c>
      <c r="G204" s="95">
        <f t="shared" si="78"/>
        <v>0</v>
      </c>
      <c r="H204" s="95">
        <f t="shared" si="78"/>
        <v>0</v>
      </c>
      <c r="I204" s="95">
        <f t="shared" si="78"/>
        <v>0</v>
      </c>
      <c r="J204" s="95">
        <f t="shared" si="78"/>
        <v>0</v>
      </c>
      <c r="K204" s="95">
        <f t="shared" si="78"/>
        <v>40000</v>
      </c>
      <c r="L204" s="95">
        <f t="shared" si="78"/>
        <v>0</v>
      </c>
      <c r="M204" s="95">
        <f t="shared" si="76"/>
        <v>61000</v>
      </c>
    </row>
    <row r="205" spans="1:13" ht="47.25" x14ac:dyDescent="0.25">
      <c r="A205" s="72" t="s">
        <v>333</v>
      </c>
      <c r="B205" s="73" t="s">
        <v>344</v>
      </c>
      <c r="C205" s="73" t="s">
        <v>344</v>
      </c>
      <c r="D205" s="74" t="s">
        <v>623</v>
      </c>
      <c r="E205" s="75" t="s">
        <v>334</v>
      </c>
      <c r="F205" s="105">
        <f t="shared" si="78"/>
        <v>21000</v>
      </c>
      <c r="G205" s="95">
        <f t="shared" si="78"/>
        <v>0</v>
      </c>
      <c r="H205" s="95">
        <f t="shared" si="78"/>
        <v>0</v>
      </c>
      <c r="I205" s="95">
        <f t="shared" si="78"/>
        <v>0</v>
      </c>
      <c r="J205" s="95">
        <f t="shared" si="78"/>
        <v>0</v>
      </c>
      <c r="K205" s="95">
        <f t="shared" si="78"/>
        <v>40000</v>
      </c>
      <c r="L205" s="95">
        <f t="shared" si="78"/>
        <v>0</v>
      </c>
      <c r="M205" s="95">
        <f t="shared" si="76"/>
        <v>61000</v>
      </c>
    </row>
    <row r="206" spans="1:13" ht="47.25" x14ac:dyDescent="0.25">
      <c r="A206" s="72" t="s">
        <v>335</v>
      </c>
      <c r="B206" s="73" t="s">
        <v>344</v>
      </c>
      <c r="C206" s="73" t="s">
        <v>344</v>
      </c>
      <c r="D206" s="74" t="s">
        <v>623</v>
      </c>
      <c r="E206" s="75" t="s">
        <v>336</v>
      </c>
      <c r="F206" s="105">
        <v>21000</v>
      </c>
      <c r="G206" s="95"/>
      <c r="H206" s="95"/>
      <c r="I206" s="95"/>
      <c r="J206" s="95"/>
      <c r="K206" s="95">
        <v>40000</v>
      </c>
      <c r="L206" s="95"/>
      <c r="M206" s="95">
        <f t="shared" si="76"/>
        <v>61000</v>
      </c>
    </row>
    <row r="207" spans="1:13" ht="47.25" x14ac:dyDescent="0.25">
      <c r="A207" s="96" t="s">
        <v>396</v>
      </c>
      <c r="B207" s="93" t="s">
        <v>344</v>
      </c>
      <c r="C207" s="93" t="s">
        <v>344</v>
      </c>
      <c r="D207" s="93" t="s">
        <v>615</v>
      </c>
      <c r="E207" s="97" t="s">
        <v>345</v>
      </c>
      <c r="F207" s="119"/>
      <c r="G207" s="95"/>
      <c r="H207" s="95">
        <f t="shared" ref="H207:L208" si="79">H208</f>
        <v>318000</v>
      </c>
      <c r="I207" s="95">
        <f t="shared" si="79"/>
        <v>0</v>
      </c>
      <c r="J207" s="95">
        <f t="shared" si="79"/>
        <v>0</v>
      </c>
      <c r="K207" s="95">
        <f t="shared" si="79"/>
        <v>0</v>
      </c>
      <c r="L207" s="95">
        <f t="shared" si="79"/>
        <v>651942.24</v>
      </c>
      <c r="M207" s="95">
        <f t="shared" si="76"/>
        <v>969942.24</v>
      </c>
    </row>
    <row r="208" spans="1:13" ht="47.25" x14ac:dyDescent="0.25">
      <c r="A208" s="96" t="s">
        <v>384</v>
      </c>
      <c r="B208" s="93" t="s">
        <v>344</v>
      </c>
      <c r="C208" s="93" t="s">
        <v>344</v>
      </c>
      <c r="D208" s="93" t="s">
        <v>615</v>
      </c>
      <c r="E208" s="93" t="s">
        <v>385</v>
      </c>
      <c r="F208" s="119"/>
      <c r="G208" s="95"/>
      <c r="H208" s="95">
        <f t="shared" si="79"/>
        <v>318000</v>
      </c>
      <c r="I208" s="95">
        <f t="shared" si="79"/>
        <v>0</v>
      </c>
      <c r="J208" s="95">
        <f t="shared" si="79"/>
        <v>0</v>
      </c>
      <c r="K208" s="95">
        <f t="shared" si="79"/>
        <v>0</v>
      </c>
      <c r="L208" s="95">
        <f t="shared" si="79"/>
        <v>651942.24</v>
      </c>
      <c r="M208" s="95">
        <f t="shared" si="76"/>
        <v>969942.24</v>
      </c>
    </row>
    <row r="209" spans="1:13" ht="15.75" x14ac:dyDescent="0.25">
      <c r="A209" s="96" t="s">
        <v>386</v>
      </c>
      <c r="B209" s="93" t="s">
        <v>344</v>
      </c>
      <c r="C209" s="93" t="s">
        <v>344</v>
      </c>
      <c r="D209" s="93" t="s">
        <v>615</v>
      </c>
      <c r="E209" s="93" t="s">
        <v>387</v>
      </c>
      <c r="F209" s="119"/>
      <c r="G209" s="95"/>
      <c r="H209" s="95">
        <v>318000</v>
      </c>
      <c r="I209" s="95"/>
      <c r="J209" s="95"/>
      <c r="K209" s="95"/>
      <c r="L209" s="95">
        <v>651942.24</v>
      </c>
      <c r="M209" s="95">
        <f t="shared" si="76"/>
        <v>969942.24</v>
      </c>
    </row>
    <row r="210" spans="1:13" ht="47.25" x14ac:dyDescent="0.25">
      <c r="A210" s="96" t="s">
        <v>406</v>
      </c>
      <c r="B210" s="93" t="s">
        <v>344</v>
      </c>
      <c r="C210" s="93" t="s">
        <v>344</v>
      </c>
      <c r="D210" s="93" t="s">
        <v>748</v>
      </c>
      <c r="E210" s="97" t="s">
        <v>345</v>
      </c>
      <c r="F210" s="95">
        <f t="shared" ref="F210:L211" si="80">F211</f>
        <v>7927912.9299999997</v>
      </c>
      <c r="G210" s="95">
        <f t="shared" si="80"/>
        <v>0</v>
      </c>
      <c r="H210" s="95">
        <f t="shared" si="80"/>
        <v>0</v>
      </c>
      <c r="I210" s="95">
        <f t="shared" si="80"/>
        <v>0</v>
      </c>
      <c r="J210" s="95">
        <f t="shared" si="80"/>
        <v>0</v>
      </c>
      <c r="K210" s="95">
        <f t="shared" si="80"/>
        <v>0</v>
      </c>
      <c r="L210" s="95">
        <f t="shared" si="80"/>
        <v>-108846.71</v>
      </c>
      <c r="M210" s="95">
        <f t="shared" si="76"/>
        <v>7819066.2199999997</v>
      </c>
    </row>
    <row r="211" spans="1:13" ht="47.25" x14ac:dyDescent="0.25">
      <c r="A211" s="96" t="s">
        <v>384</v>
      </c>
      <c r="B211" s="93" t="s">
        <v>344</v>
      </c>
      <c r="C211" s="93" t="s">
        <v>344</v>
      </c>
      <c r="D211" s="93" t="s">
        <v>748</v>
      </c>
      <c r="E211" s="93" t="s">
        <v>385</v>
      </c>
      <c r="F211" s="95">
        <f t="shared" si="80"/>
        <v>7927912.9299999997</v>
      </c>
      <c r="G211" s="95">
        <f t="shared" si="80"/>
        <v>0</v>
      </c>
      <c r="H211" s="95">
        <f t="shared" si="80"/>
        <v>0</v>
      </c>
      <c r="I211" s="95">
        <f t="shared" si="80"/>
        <v>0</v>
      </c>
      <c r="J211" s="95">
        <f t="shared" si="80"/>
        <v>0</v>
      </c>
      <c r="K211" s="95">
        <f t="shared" si="80"/>
        <v>0</v>
      </c>
      <c r="L211" s="95">
        <f t="shared" si="80"/>
        <v>-108846.71</v>
      </c>
      <c r="M211" s="95">
        <f t="shared" si="76"/>
        <v>7819066.2199999997</v>
      </c>
    </row>
    <row r="212" spans="1:13" ht="15.75" x14ac:dyDescent="0.25">
      <c r="A212" s="96" t="s">
        <v>386</v>
      </c>
      <c r="B212" s="93" t="s">
        <v>344</v>
      </c>
      <c r="C212" s="93" t="s">
        <v>344</v>
      </c>
      <c r="D212" s="93" t="s">
        <v>748</v>
      </c>
      <c r="E212" s="93" t="s">
        <v>387</v>
      </c>
      <c r="F212" s="95">
        <v>7927912.9299999997</v>
      </c>
      <c r="G212" s="95">
        <v>0</v>
      </c>
      <c r="H212" s="95">
        <v>0</v>
      </c>
      <c r="I212" s="95">
        <v>0</v>
      </c>
      <c r="J212" s="95">
        <v>0</v>
      </c>
      <c r="K212" s="95">
        <v>0</v>
      </c>
      <c r="L212" s="95">
        <v>-108846.71</v>
      </c>
      <c r="M212" s="95">
        <f t="shared" si="76"/>
        <v>7819066.2199999997</v>
      </c>
    </row>
    <row r="213" spans="1:13" ht="15.75" x14ac:dyDescent="0.25">
      <c r="A213" s="106" t="s">
        <v>265</v>
      </c>
      <c r="B213" s="107" t="s">
        <v>348</v>
      </c>
      <c r="C213" s="107"/>
      <c r="D213" s="107"/>
      <c r="E213" s="107"/>
      <c r="F213" s="95">
        <f t="shared" ref="F213:L216" si="81">F214</f>
        <v>0</v>
      </c>
      <c r="G213" s="95">
        <f t="shared" si="81"/>
        <v>1485666.66</v>
      </c>
      <c r="H213" s="95">
        <f t="shared" si="81"/>
        <v>0</v>
      </c>
      <c r="I213" s="95">
        <f t="shared" si="81"/>
        <v>0</v>
      </c>
      <c r="J213" s="95">
        <f t="shared" si="81"/>
        <v>0</v>
      </c>
      <c r="K213" s="95">
        <f t="shared" si="81"/>
        <v>0</v>
      </c>
      <c r="L213" s="95">
        <f t="shared" si="81"/>
        <v>0</v>
      </c>
      <c r="M213" s="95">
        <f t="shared" si="76"/>
        <v>1485666.66</v>
      </c>
    </row>
    <row r="214" spans="1:13" ht="31.5" x14ac:dyDescent="0.25">
      <c r="A214" s="106" t="s">
        <v>266</v>
      </c>
      <c r="B214" s="107" t="s">
        <v>348</v>
      </c>
      <c r="C214" s="107" t="s">
        <v>344</v>
      </c>
      <c r="D214" s="107"/>
      <c r="E214" s="107"/>
      <c r="F214" s="95">
        <f t="shared" si="81"/>
        <v>0</v>
      </c>
      <c r="G214" s="95">
        <f t="shared" si="81"/>
        <v>1485666.66</v>
      </c>
      <c r="H214" s="95">
        <f t="shared" si="81"/>
        <v>0</v>
      </c>
      <c r="I214" s="95">
        <f t="shared" si="81"/>
        <v>0</v>
      </c>
      <c r="J214" s="95">
        <f t="shared" si="81"/>
        <v>0</v>
      </c>
      <c r="K214" s="95">
        <f t="shared" si="81"/>
        <v>0</v>
      </c>
      <c r="L214" s="95">
        <f t="shared" si="81"/>
        <v>0</v>
      </c>
      <c r="M214" s="95">
        <f t="shared" si="76"/>
        <v>1485666.66</v>
      </c>
    </row>
    <row r="215" spans="1:13" ht="31.5" x14ac:dyDescent="0.25">
      <c r="A215" s="96" t="s">
        <v>408</v>
      </c>
      <c r="B215" s="99" t="s">
        <v>348</v>
      </c>
      <c r="C215" s="99" t="s">
        <v>344</v>
      </c>
      <c r="D215" s="99" t="s">
        <v>624</v>
      </c>
      <c r="E215" s="99"/>
      <c r="F215" s="95">
        <f t="shared" si="81"/>
        <v>0</v>
      </c>
      <c r="G215" s="95">
        <f t="shared" si="81"/>
        <v>1485666.66</v>
      </c>
      <c r="H215" s="95">
        <f t="shared" si="81"/>
        <v>0</v>
      </c>
      <c r="I215" s="95">
        <f t="shared" si="81"/>
        <v>0</v>
      </c>
      <c r="J215" s="95">
        <f t="shared" si="81"/>
        <v>0</v>
      </c>
      <c r="K215" s="95">
        <f t="shared" si="81"/>
        <v>0</v>
      </c>
      <c r="L215" s="95">
        <f t="shared" si="81"/>
        <v>0</v>
      </c>
      <c r="M215" s="95">
        <f t="shared" si="76"/>
        <v>1485666.66</v>
      </c>
    </row>
    <row r="216" spans="1:13" ht="47.25" x14ac:dyDescent="0.25">
      <c r="A216" s="72" t="s">
        <v>333</v>
      </c>
      <c r="B216" s="99" t="s">
        <v>348</v>
      </c>
      <c r="C216" s="99" t="s">
        <v>344</v>
      </c>
      <c r="D216" s="99" t="s">
        <v>624</v>
      </c>
      <c r="E216" s="99" t="s">
        <v>334</v>
      </c>
      <c r="F216" s="95">
        <f t="shared" si="81"/>
        <v>0</v>
      </c>
      <c r="G216" s="95">
        <f t="shared" si="81"/>
        <v>1485666.66</v>
      </c>
      <c r="H216" s="95">
        <f t="shared" si="81"/>
        <v>0</v>
      </c>
      <c r="I216" s="95">
        <f t="shared" si="81"/>
        <v>0</v>
      </c>
      <c r="J216" s="95">
        <f t="shared" si="81"/>
        <v>0</v>
      </c>
      <c r="K216" s="95">
        <f t="shared" si="81"/>
        <v>0</v>
      </c>
      <c r="L216" s="95">
        <f t="shared" si="81"/>
        <v>0</v>
      </c>
      <c r="M216" s="95">
        <f t="shared" si="76"/>
        <v>1485666.66</v>
      </c>
    </row>
    <row r="217" spans="1:13" ht="47.25" x14ac:dyDescent="0.25">
      <c r="A217" s="72" t="s">
        <v>335</v>
      </c>
      <c r="B217" s="99" t="s">
        <v>348</v>
      </c>
      <c r="C217" s="99" t="s">
        <v>344</v>
      </c>
      <c r="D217" s="99" t="s">
        <v>624</v>
      </c>
      <c r="E217" s="99" t="s">
        <v>336</v>
      </c>
      <c r="F217" s="95">
        <v>0</v>
      </c>
      <c r="G217" s="95">
        <v>1485666.66</v>
      </c>
      <c r="H217" s="95"/>
      <c r="I217" s="95"/>
      <c r="J217" s="95"/>
      <c r="K217" s="95"/>
      <c r="L217" s="95"/>
      <c r="M217" s="95">
        <f t="shared" si="76"/>
        <v>1485666.66</v>
      </c>
    </row>
    <row r="218" spans="1:13" ht="15.75" x14ac:dyDescent="0.25">
      <c r="A218" s="94" t="s">
        <v>202</v>
      </c>
      <c r="B218" s="93" t="s">
        <v>352</v>
      </c>
      <c r="C218" s="93" t="s">
        <v>345</v>
      </c>
      <c r="D218" s="93" t="s">
        <v>345</v>
      </c>
      <c r="E218" s="93" t="s">
        <v>345</v>
      </c>
      <c r="F218" s="95">
        <f t="shared" ref="F218:L218" si="82">F219+F238+F278+F291+F310</f>
        <v>187379155.39000002</v>
      </c>
      <c r="G218" s="95">
        <f t="shared" si="82"/>
        <v>0</v>
      </c>
      <c r="H218" s="95">
        <f t="shared" si="82"/>
        <v>0</v>
      </c>
      <c r="I218" s="95">
        <f t="shared" si="82"/>
        <v>151709.66999999998</v>
      </c>
      <c r="J218" s="95">
        <f t="shared" si="82"/>
        <v>2026842.92</v>
      </c>
      <c r="K218" s="95">
        <f t="shared" si="82"/>
        <v>13230540.25</v>
      </c>
      <c r="L218" s="95">
        <f t="shared" si="82"/>
        <v>-1063407.58</v>
      </c>
      <c r="M218" s="95">
        <f t="shared" si="76"/>
        <v>201724840.64999998</v>
      </c>
    </row>
    <row r="219" spans="1:13" ht="15.75" x14ac:dyDescent="0.25">
      <c r="A219" s="94" t="s">
        <v>203</v>
      </c>
      <c r="B219" s="93" t="s">
        <v>352</v>
      </c>
      <c r="C219" s="93" t="s">
        <v>323</v>
      </c>
      <c r="D219" s="93" t="s">
        <v>345</v>
      </c>
      <c r="E219" s="93" t="s">
        <v>345</v>
      </c>
      <c r="F219" s="95">
        <f>F226+F229+F232+F235</f>
        <v>66716342.630000003</v>
      </c>
      <c r="G219" s="95">
        <f>G226+G229+G232+G235</f>
        <v>138750.37</v>
      </c>
      <c r="H219" s="95">
        <f>H226+H229+H232+H235</f>
        <v>0</v>
      </c>
      <c r="I219" s="95">
        <f>I226+I229+I232+I235</f>
        <v>0</v>
      </c>
      <c r="J219" s="95">
        <f>J226+J229+J232+J235+J223</f>
        <v>992866.15</v>
      </c>
      <c r="K219" s="95">
        <f>K226+K229+K232+K235+K223</f>
        <v>7348290</v>
      </c>
      <c r="L219" s="95">
        <f>L226+L229+L232+L235+L223</f>
        <v>145184.33999999997</v>
      </c>
      <c r="M219" s="95">
        <f t="shared" si="76"/>
        <v>75341433.49000001</v>
      </c>
    </row>
    <row r="220" spans="1:13" ht="31.5" hidden="1" x14ac:dyDescent="0.25">
      <c r="A220" s="96" t="s">
        <v>393</v>
      </c>
      <c r="B220" s="93" t="s">
        <v>352</v>
      </c>
      <c r="C220" s="93" t="s">
        <v>323</v>
      </c>
      <c r="D220" s="93" t="s">
        <v>625</v>
      </c>
      <c r="E220" s="97" t="s">
        <v>345</v>
      </c>
      <c r="F220" s="95"/>
      <c r="G220" s="95"/>
      <c r="H220" s="95"/>
      <c r="I220" s="95"/>
      <c r="J220" s="95"/>
      <c r="K220" s="95"/>
      <c r="L220" s="95"/>
      <c r="M220" s="95">
        <f t="shared" si="76"/>
        <v>0</v>
      </c>
    </row>
    <row r="221" spans="1:13" ht="63" hidden="1" x14ac:dyDescent="0.25">
      <c r="A221" s="96" t="s">
        <v>361</v>
      </c>
      <c r="B221" s="93" t="s">
        <v>352</v>
      </c>
      <c r="C221" s="93" t="s">
        <v>323</v>
      </c>
      <c r="D221" s="93" t="s">
        <v>625</v>
      </c>
      <c r="E221" s="93" t="s">
        <v>362</v>
      </c>
      <c r="F221" s="95"/>
      <c r="G221" s="95"/>
      <c r="H221" s="95"/>
      <c r="I221" s="95"/>
      <c r="J221" s="95"/>
      <c r="K221" s="95"/>
      <c r="L221" s="95"/>
      <c r="M221" s="95">
        <f t="shared" si="76"/>
        <v>0</v>
      </c>
    </row>
    <row r="222" spans="1:13" ht="15.75" hidden="1" x14ac:dyDescent="0.25">
      <c r="A222" s="96" t="s">
        <v>363</v>
      </c>
      <c r="B222" s="93" t="s">
        <v>352</v>
      </c>
      <c r="C222" s="93" t="s">
        <v>323</v>
      </c>
      <c r="D222" s="93" t="s">
        <v>625</v>
      </c>
      <c r="E222" s="93" t="s">
        <v>364</v>
      </c>
      <c r="F222" s="95"/>
      <c r="G222" s="95"/>
      <c r="H222" s="95"/>
      <c r="I222" s="95"/>
      <c r="J222" s="95"/>
      <c r="K222" s="95"/>
      <c r="L222" s="95"/>
      <c r="M222" s="95">
        <f t="shared" si="76"/>
        <v>0</v>
      </c>
    </row>
    <row r="223" spans="1:13" ht="94.5" x14ac:dyDescent="0.25">
      <c r="A223" s="96" t="s">
        <v>613</v>
      </c>
      <c r="B223" s="93" t="s">
        <v>352</v>
      </c>
      <c r="C223" s="93" t="s">
        <v>323</v>
      </c>
      <c r="D223" s="93" t="s">
        <v>749</v>
      </c>
      <c r="E223" s="97" t="s">
        <v>345</v>
      </c>
      <c r="F223" s="95"/>
      <c r="G223" s="95"/>
      <c r="H223" s="95"/>
      <c r="I223" s="95"/>
      <c r="J223" s="95">
        <f t="shared" ref="J223:L224" si="83">J224</f>
        <v>992866.15</v>
      </c>
      <c r="K223" s="95">
        <f t="shared" si="83"/>
        <v>0</v>
      </c>
      <c r="L223" s="95">
        <f t="shared" si="83"/>
        <v>0</v>
      </c>
      <c r="M223" s="95">
        <f t="shared" si="76"/>
        <v>992866.15</v>
      </c>
    </row>
    <row r="224" spans="1:13" ht="63" x14ac:dyDescent="0.25">
      <c r="A224" s="96" t="s">
        <v>361</v>
      </c>
      <c r="B224" s="93" t="s">
        <v>352</v>
      </c>
      <c r="C224" s="93" t="s">
        <v>323</v>
      </c>
      <c r="D224" s="93" t="s">
        <v>749</v>
      </c>
      <c r="E224" s="93" t="s">
        <v>362</v>
      </c>
      <c r="F224" s="95"/>
      <c r="G224" s="95"/>
      <c r="H224" s="95"/>
      <c r="I224" s="95"/>
      <c r="J224" s="95">
        <f t="shared" si="83"/>
        <v>992866.15</v>
      </c>
      <c r="K224" s="95">
        <f t="shared" si="83"/>
        <v>0</v>
      </c>
      <c r="L224" s="95">
        <f t="shared" si="83"/>
        <v>0</v>
      </c>
      <c r="M224" s="95">
        <f t="shared" si="76"/>
        <v>992866.15</v>
      </c>
    </row>
    <row r="225" spans="1:13" ht="15.75" x14ac:dyDescent="0.25">
      <c r="A225" s="96" t="s">
        <v>363</v>
      </c>
      <c r="B225" s="93" t="s">
        <v>352</v>
      </c>
      <c r="C225" s="93" t="s">
        <v>323</v>
      </c>
      <c r="D225" s="93" t="s">
        <v>749</v>
      </c>
      <c r="E225" s="93" t="s">
        <v>364</v>
      </c>
      <c r="F225" s="95"/>
      <c r="G225" s="95"/>
      <c r="H225" s="95"/>
      <c r="I225" s="95"/>
      <c r="J225" s="95">
        <v>992866.15</v>
      </c>
      <c r="K225" s="95"/>
      <c r="L225" s="95"/>
      <c r="M225" s="95">
        <f t="shared" si="76"/>
        <v>992866.15</v>
      </c>
    </row>
    <row r="226" spans="1:13" ht="362.25" x14ac:dyDescent="0.25">
      <c r="A226" s="96" t="s">
        <v>626</v>
      </c>
      <c r="B226" s="93" t="s">
        <v>352</v>
      </c>
      <c r="C226" s="93" t="s">
        <v>323</v>
      </c>
      <c r="D226" s="93" t="s">
        <v>627</v>
      </c>
      <c r="E226" s="97" t="s">
        <v>345</v>
      </c>
      <c r="F226" s="95">
        <f t="shared" ref="F226:L227" si="84">F227</f>
        <v>50428892</v>
      </c>
      <c r="G226" s="95">
        <f t="shared" si="84"/>
        <v>0</v>
      </c>
      <c r="H226" s="95">
        <f t="shared" si="84"/>
        <v>0</v>
      </c>
      <c r="I226" s="95">
        <f t="shared" si="84"/>
        <v>0</v>
      </c>
      <c r="J226" s="95">
        <f t="shared" si="84"/>
        <v>0</v>
      </c>
      <c r="K226" s="95">
        <f t="shared" si="84"/>
        <v>7427301</v>
      </c>
      <c r="L226" s="95">
        <f t="shared" si="84"/>
        <v>0</v>
      </c>
      <c r="M226" s="95">
        <f t="shared" si="76"/>
        <v>57856193</v>
      </c>
    </row>
    <row r="227" spans="1:13" ht="63" x14ac:dyDescent="0.25">
      <c r="A227" s="96" t="s">
        <v>361</v>
      </c>
      <c r="B227" s="93" t="s">
        <v>352</v>
      </c>
      <c r="C227" s="93" t="s">
        <v>323</v>
      </c>
      <c r="D227" s="93" t="s">
        <v>627</v>
      </c>
      <c r="E227" s="93" t="s">
        <v>362</v>
      </c>
      <c r="F227" s="95">
        <f t="shared" si="84"/>
        <v>50428892</v>
      </c>
      <c r="G227" s="95">
        <f t="shared" si="84"/>
        <v>0</v>
      </c>
      <c r="H227" s="95">
        <f t="shared" si="84"/>
        <v>0</v>
      </c>
      <c r="I227" s="95">
        <f t="shared" si="84"/>
        <v>0</v>
      </c>
      <c r="J227" s="95">
        <f t="shared" si="84"/>
        <v>0</v>
      </c>
      <c r="K227" s="95">
        <f t="shared" si="84"/>
        <v>7427301</v>
      </c>
      <c r="L227" s="95">
        <f t="shared" si="84"/>
        <v>0</v>
      </c>
      <c r="M227" s="95">
        <f t="shared" si="76"/>
        <v>57856193</v>
      </c>
    </row>
    <row r="228" spans="1:13" ht="15.75" x14ac:dyDescent="0.25">
      <c r="A228" s="96" t="s">
        <v>363</v>
      </c>
      <c r="B228" s="93" t="s">
        <v>352</v>
      </c>
      <c r="C228" s="93" t="s">
        <v>323</v>
      </c>
      <c r="D228" s="93" t="s">
        <v>627</v>
      </c>
      <c r="E228" s="93" t="s">
        <v>364</v>
      </c>
      <c r="F228" s="95">
        <v>50428892</v>
      </c>
      <c r="G228" s="95">
        <v>0</v>
      </c>
      <c r="H228" s="95">
        <v>0</v>
      </c>
      <c r="I228" s="95">
        <v>0</v>
      </c>
      <c r="J228" s="95">
        <v>0</v>
      </c>
      <c r="K228" s="95">
        <v>7427301</v>
      </c>
      <c r="L228" s="95"/>
      <c r="M228" s="95">
        <f t="shared" si="76"/>
        <v>57856193</v>
      </c>
    </row>
    <row r="229" spans="1:13" ht="31.5" x14ac:dyDescent="0.25">
      <c r="A229" s="96" t="s">
        <v>410</v>
      </c>
      <c r="B229" s="93" t="s">
        <v>352</v>
      </c>
      <c r="C229" s="93" t="s">
        <v>323</v>
      </c>
      <c r="D229" s="93" t="s">
        <v>411</v>
      </c>
      <c r="E229" s="97" t="s">
        <v>345</v>
      </c>
      <c r="F229" s="95">
        <f t="shared" ref="F229:L230" si="85">F230</f>
        <v>11537898</v>
      </c>
      <c r="G229" s="95">
        <f t="shared" si="85"/>
        <v>0</v>
      </c>
      <c r="H229" s="95">
        <f t="shared" si="85"/>
        <v>0</v>
      </c>
      <c r="I229" s="95">
        <f t="shared" si="85"/>
        <v>0</v>
      </c>
      <c r="J229" s="95">
        <f t="shared" si="85"/>
        <v>0</v>
      </c>
      <c r="K229" s="95">
        <f t="shared" si="85"/>
        <v>120989</v>
      </c>
      <c r="L229" s="95">
        <f t="shared" si="85"/>
        <v>561598.32999999996</v>
      </c>
      <c r="M229" s="95">
        <f t="shared" si="76"/>
        <v>12220485.33</v>
      </c>
    </row>
    <row r="230" spans="1:13" ht="63" x14ac:dyDescent="0.25">
      <c r="A230" s="96" t="s">
        <v>361</v>
      </c>
      <c r="B230" s="93" t="s">
        <v>352</v>
      </c>
      <c r="C230" s="93" t="s">
        <v>323</v>
      </c>
      <c r="D230" s="93" t="s">
        <v>411</v>
      </c>
      <c r="E230" s="93" t="s">
        <v>362</v>
      </c>
      <c r="F230" s="95">
        <f t="shared" si="85"/>
        <v>11537898</v>
      </c>
      <c r="G230" s="95">
        <f t="shared" si="85"/>
        <v>0</v>
      </c>
      <c r="H230" s="95">
        <f t="shared" si="85"/>
        <v>0</v>
      </c>
      <c r="I230" s="95">
        <f t="shared" si="85"/>
        <v>0</v>
      </c>
      <c r="J230" s="95">
        <f t="shared" si="85"/>
        <v>0</v>
      </c>
      <c r="K230" s="95">
        <f t="shared" si="85"/>
        <v>120989</v>
      </c>
      <c r="L230" s="95">
        <f t="shared" si="85"/>
        <v>561598.32999999996</v>
      </c>
      <c r="M230" s="95">
        <f t="shared" si="76"/>
        <v>12220485.33</v>
      </c>
    </row>
    <row r="231" spans="1:13" ht="15.75" x14ac:dyDescent="0.25">
      <c r="A231" s="96" t="s">
        <v>363</v>
      </c>
      <c r="B231" s="93" t="s">
        <v>352</v>
      </c>
      <c r="C231" s="93" t="s">
        <v>323</v>
      </c>
      <c r="D231" s="93" t="s">
        <v>411</v>
      </c>
      <c r="E231" s="93" t="s">
        <v>364</v>
      </c>
      <c r="F231" s="95">
        <v>11537898</v>
      </c>
      <c r="G231" s="95">
        <v>0</v>
      </c>
      <c r="H231" s="95">
        <v>0</v>
      </c>
      <c r="I231" s="95">
        <v>0</v>
      </c>
      <c r="J231" s="95">
        <v>0</v>
      </c>
      <c r="K231" s="95">
        <v>120989</v>
      </c>
      <c r="L231" s="95">
        <v>561598.32999999996</v>
      </c>
      <c r="M231" s="95">
        <f t="shared" si="76"/>
        <v>12220485.33</v>
      </c>
    </row>
    <row r="232" spans="1:13" ht="31.5" x14ac:dyDescent="0.25">
      <c r="A232" s="96" t="s">
        <v>412</v>
      </c>
      <c r="B232" s="93" t="s">
        <v>352</v>
      </c>
      <c r="C232" s="93" t="s">
        <v>323</v>
      </c>
      <c r="D232" s="93" t="s">
        <v>413</v>
      </c>
      <c r="E232" s="97" t="s">
        <v>345</v>
      </c>
      <c r="F232" s="95">
        <f t="shared" ref="F232:L233" si="86">F233</f>
        <v>3888303</v>
      </c>
      <c r="G232" s="95">
        <f t="shared" si="86"/>
        <v>0</v>
      </c>
      <c r="H232" s="95">
        <f t="shared" si="86"/>
        <v>0</v>
      </c>
      <c r="I232" s="95">
        <f t="shared" si="86"/>
        <v>0</v>
      </c>
      <c r="J232" s="95">
        <f t="shared" si="86"/>
        <v>0</v>
      </c>
      <c r="K232" s="95">
        <f t="shared" si="86"/>
        <v>-200000</v>
      </c>
      <c r="L232" s="95">
        <f t="shared" si="86"/>
        <v>-416413.99</v>
      </c>
      <c r="M232" s="95">
        <f t="shared" si="76"/>
        <v>3271889.01</v>
      </c>
    </row>
    <row r="233" spans="1:13" ht="63" x14ac:dyDescent="0.25">
      <c r="A233" s="96" t="s">
        <v>361</v>
      </c>
      <c r="B233" s="93" t="s">
        <v>352</v>
      </c>
      <c r="C233" s="93" t="s">
        <v>323</v>
      </c>
      <c r="D233" s="93" t="s">
        <v>413</v>
      </c>
      <c r="E233" s="93" t="s">
        <v>362</v>
      </c>
      <c r="F233" s="95">
        <f t="shared" si="86"/>
        <v>3888303</v>
      </c>
      <c r="G233" s="95">
        <f t="shared" si="86"/>
        <v>0</v>
      </c>
      <c r="H233" s="95">
        <f t="shared" si="86"/>
        <v>0</v>
      </c>
      <c r="I233" s="95">
        <f t="shared" si="86"/>
        <v>0</v>
      </c>
      <c r="J233" s="95">
        <f t="shared" si="86"/>
        <v>0</v>
      </c>
      <c r="K233" s="95">
        <f t="shared" si="86"/>
        <v>-200000</v>
      </c>
      <c r="L233" s="95">
        <f t="shared" si="86"/>
        <v>-416413.99</v>
      </c>
      <c r="M233" s="95">
        <f t="shared" si="76"/>
        <v>3271889.01</v>
      </c>
    </row>
    <row r="234" spans="1:13" ht="15.75" x14ac:dyDescent="0.25">
      <c r="A234" s="96" t="s">
        <v>363</v>
      </c>
      <c r="B234" s="93" t="s">
        <v>352</v>
      </c>
      <c r="C234" s="93" t="s">
        <v>323</v>
      </c>
      <c r="D234" s="93" t="s">
        <v>413</v>
      </c>
      <c r="E234" s="93" t="s">
        <v>364</v>
      </c>
      <c r="F234" s="95">
        <v>3888303</v>
      </c>
      <c r="G234" s="95">
        <v>0</v>
      </c>
      <c r="H234" s="95">
        <v>0</v>
      </c>
      <c r="I234" s="95">
        <v>0</v>
      </c>
      <c r="J234" s="95">
        <v>0</v>
      </c>
      <c r="K234" s="95">
        <v>-200000</v>
      </c>
      <c r="L234" s="95">
        <v>-416413.99</v>
      </c>
      <c r="M234" s="95">
        <f t="shared" si="76"/>
        <v>3271889.01</v>
      </c>
    </row>
    <row r="235" spans="1:13" ht="47.25" x14ac:dyDescent="0.25">
      <c r="A235" s="96" t="s">
        <v>628</v>
      </c>
      <c r="B235" s="93" t="s">
        <v>352</v>
      </c>
      <c r="C235" s="93" t="s">
        <v>323</v>
      </c>
      <c r="D235" s="93" t="s">
        <v>629</v>
      </c>
      <c r="E235" s="97" t="s">
        <v>345</v>
      </c>
      <c r="F235" s="95">
        <f t="shared" ref="F235:L236" si="87">F236</f>
        <v>861249.63</v>
      </c>
      <c r="G235" s="95">
        <f t="shared" si="87"/>
        <v>138750.37</v>
      </c>
      <c r="H235" s="95">
        <f t="shared" si="87"/>
        <v>0</v>
      </c>
      <c r="I235" s="95">
        <f t="shared" si="87"/>
        <v>0</v>
      </c>
      <c r="J235" s="95">
        <f t="shared" si="87"/>
        <v>0</v>
      </c>
      <c r="K235" s="95">
        <f t="shared" si="87"/>
        <v>0</v>
      </c>
      <c r="L235" s="95">
        <f t="shared" si="87"/>
        <v>0</v>
      </c>
      <c r="M235" s="95">
        <f t="shared" si="76"/>
        <v>1000000</v>
      </c>
    </row>
    <row r="236" spans="1:13" ht="63" x14ac:dyDescent="0.25">
      <c r="A236" s="96" t="s">
        <v>361</v>
      </c>
      <c r="B236" s="93" t="s">
        <v>352</v>
      </c>
      <c r="C236" s="93" t="s">
        <v>323</v>
      </c>
      <c r="D236" s="93" t="s">
        <v>629</v>
      </c>
      <c r="E236" s="93" t="s">
        <v>362</v>
      </c>
      <c r="F236" s="95">
        <f t="shared" si="87"/>
        <v>861249.63</v>
      </c>
      <c r="G236" s="95">
        <f t="shared" si="87"/>
        <v>138750.37</v>
      </c>
      <c r="H236" s="95">
        <f t="shared" si="87"/>
        <v>0</v>
      </c>
      <c r="I236" s="95">
        <f t="shared" si="87"/>
        <v>0</v>
      </c>
      <c r="J236" s="95">
        <f t="shared" si="87"/>
        <v>0</v>
      </c>
      <c r="K236" s="95">
        <f t="shared" si="87"/>
        <v>0</v>
      </c>
      <c r="L236" s="95">
        <f t="shared" si="87"/>
        <v>0</v>
      </c>
      <c r="M236" s="95">
        <f t="shared" si="76"/>
        <v>1000000</v>
      </c>
    </row>
    <row r="237" spans="1:13" ht="15.75" x14ac:dyDescent="0.25">
      <c r="A237" s="96" t="s">
        <v>363</v>
      </c>
      <c r="B237" s="93" t="s">
        <v>352</v>
      </c>
      <c r="C237" s="93" t="s">
        <v>323</v>
      </c>
      <c r="D237" s="93" t="s">
        <v>629</v>
      </c>
      <c r="E237" s="93" t="s">
        <v>364</v>
      </c>
      <c r="F237" s="95">
        <v>861249.63</v>
      </c>
      <c r="G237" s="95">
        <v>138750.37</v>
      </c>
      <c r="H237" s="95"/>
      <c r="I237" s="95"/>
      <c r="J237" s="95"/>
      <c r="K237" s="95"/>
      <c r="L237" s="95"/>
      <c r="M237" s="95">
        <f t="shared" si="76"/>
        <v>1000000</v>
      </c>
    </row>
    <row r="238" spans="1:13" ht="15.75" x14ac:dyDescent="0.25">
      <c r="A238" s="94" t="s">
        <v>204</v>
      </c>
      <c r="B238" s="93" t="s">
        <v>352</v>
      </c>
      <c r="C238" s="93" t="s">
        <v>324</v>
      </c>
      <c r="D238" s="93" t="s">
        <v>345</v>
      </c>
      <c r="E238" s="93" t="s">
        <v>345</v>
      </c>
      <c r="F238" s="95">
        <f>F242+F248+F251+F263+F266+F275+F260+F269+F272+F245+F254</f>
        <v>90434572.760000005</v>
      </c>
      <c r="G238" s="95">
        <f>G242+G248+G251+G263+G266+G275+G260+G269+G272+G245+G254</f>
        <v>-138750.37</v>
      </c>
      <c r="H238" s="95">
        <f>H242+H248+H251+H263+H266+H275+H260+H269+H272+H245+H254</f>
        <v>0</v>
      </c>
      <c r="I238" s="95">
        <f>I242+I248+I251+I263+I266+I275+I260+I269+I272+I245+I254</f>
        <v>326709.67</v>
      </c>
      <c r="J238" s="95">
        <f>J242+J248+J251+J263+J266+J275+J260+J269+J272+J245+J254+J239+J257</f>
        <v>858976.77</v>
      </c>
      <c r="K238" s="95">
        <f>K242+K248+K251+K263+K266+K275+K260+K269+K272+K245+K254+K239+K257</f>
        <v>4720750.25</v>
      </c>
      <c r="L238" s="95">
        <f>L242+L248+L251+L263+L266+L275+L260+L269+L272+L245+L254+L239+L257</f>
        <v>-1124391.92</v>
      </c>
      <c r="M238" s="95">
        <f t="shared" si="76"/>
        <v>95077867.159999996</v>
      </c>
    </row>
    <row r="239" spans="1:13" ht="94.5" x14ac:dyDescent="0.25">
      <c r="A239" s="94" t="s">
        <v>613</v>
      </c>
      <c r="B239" s="93" t="s">
        <v>352</v>
      </c>
      <c r="C239" s="93" t="s">
        <v>324</v>
      </c>
      <c r="D239" s="93" t="s">
        <v>749</v>
      </c>
      <c r="E239" s="97" t="s">
        <v>345</v>
      </c>
      <c r="F239" s="95"/>
      <c r="G239" s="95"/>
      <c r="H239" s="95"/>
      <c r="I239" s="95"/>
      <c r="J239" s="95">
        <f t="shared" ref="J239:L240" si="88">J240</f>
        <v>299159</v>
      </c>
      <c r="K239" s="95">
        <f t="shared" si="88"/>
        <v>0</v>
      </c>
      <c r="L239" s="95">
        <f t="shared" si="88"/>
        <v>0</v>
      </c>
      <c r="M239" s="95">
        <f t="shared" si="76"/>
        <v>299159</v>
      </c>
    </row>
    <row r="240" spans="1:13" ht="63" x14ac:dyDescent="0.25">
      <c r="A240" s="96" t="s">
        <v>361</v>
      </c>
      <c r="B240" s="93" t="s">
        <v>352</v>
      </c>
      <c r="C240" s="93" t="s">
        <v>324</v>
      </c>
      <c r="D240" s="93" t="s">
        <v>749</v>
      </c>
      <c r="E240" s="93" t="s">
        <v>362</v>
      </c>
      <c r="F240" s="95"/>
      <c r="G240" s="95"/>
      <c r="H240" s="95"/>
      <c r="I240" s="95"/>
      <c r="J240" s="95">
        <f t="shared" si="88"/>
        <v>299159</v>
      </c>
      <c r="K240" s="95">
        <f t="shared" si="88"/>
        <v>0</v>
      </c>
      <c r="L240" s="95">
        <f t="shared" si="88"/>
        <v>0</v>
      </c>
      <c r="M240" s="95">
        <f t="shared" si="76"/>
        <v>299159</v>
      </c>
    </row>
    <row r="241" spans="1:13" ht="15.75" x14ac:dyDescent="0.25">
      <c r="A241" s="96" t="s">
        <v>363</v>
      </c>
      <c r="B241" s="93" t="s">
        <v>352</v>
      </c>
      <c r="C241" s="93" t="s">
        <v>324</v>
      </c>
      <c r="D241" s="93" t="s">
        <v>749</v>
      </c>
      <c r="E241" s="93" t="s">
        <v>364</v>
      </c>
      <c r="F241" s="95"/>
      <c r="G241" s="95"/>
      <c r="H241" s="95"/>
      <c r="I241" s="95"/>
      <c r="J241" s="95">
        <v>299159</v>
      </c>
      <c r="K241" s="95"/>
      <c r="L241" s="95"/>
      <c r="M241" s="95">
        <f t="shared" si="76"/>
        <v>299159</v>
      </c>
    </row>
    <row r="242" spans="1:13" ht="141.75" x14ac:dyDescent="0.25">
      <c r="A242" s="96" t="s">
        <v>630</v>
      </c>
      <c r="B242" s="93" t="s">
        <v>352</v>
      </c>
      <c r="C242" s="93" t="s">
        <v>324</v>
      </c>
      <c r="D242" s="93" t="s">
        <v>631</v>
      </c>
      <c r="E242" s="97" t="s">
        <v>345</v>
      </c>
      <c r="F242" s="95">
        <f t="shared" ref="F242:L243" si="89">F243</f>
        <v>57995065</v>
      </c>
      <c r="G242" s="95">
        <f t="shared" si="89"/>
        <v>0</v>
      </c>
      <c r="H242" s="95">
        <f t="shared" si="89"/>
        <v>0</v>
      </c>
      <c r="I242" s="95">
        <f t="shared" si="89"/>
        <v>0</v>
      </c>
      <c r="J242" s="95">
        <f t="shared" si="89"/>
        <v>0</v>
      </c>
      <c r="K242" s="95">
        <f t="shared" si="89"/>
        <v>4536690</v>
      </c>
      <c r="L242" s="95">
        <f t="shared" si="89"/>
        <v>4900</v>
      </c>
      <c r="M242" s="95">
        <f t="shared" si="76"/>
        <v>62536655</v>
      </c>
    </row>
    <row r="243" spans="1:13" ht="63" x14ac:dyDescent="0.25">
      <c r="A243" s="96" t="s">
        <v>361</v>
      </c>
      <c r="B243" s="93" t="s">
        <v>352</v>
      </c>
      <c r="C243" s="93" t="s">
        <v>324</v>
      </c>
      <c r="D243" s="93" t="s">
        <v>631</v>
      </c>
      <c r="E243" s="93" t="s">
        <v>362</v>
      </c>
      <c r="F243" s="95">
        <f t="shared" si="89"/>
        <v>57995065</v>
      </c>
      <c r="G243" s="95">
        <f t="shared" si="89"/>
        <v>0</v>
      </c>
      <c r="H243" s="95">
        <f t="shared" si="89"/>
        <v>0</v>
      </c>
      <c r="I243" s="95">
        <f t="shared" si="89"/>
        <v>0</v>
      </c>
      <c r="J243" s="95">
        <f t="shared" si="89"/>
        <v>0</v>
      </c>
      <c r="K243" s="95">
        <f t="shared" si="89"/>
        <v>4536690</v>
      </c>
      <c r="L243" s="95">
        <f t="shared" si="89"/>
        <v>4900</v>
      </c>
      <c r="M243" s="95">
        <f t="shared" si="76"/>
        <v>62536655</v>
      </c>
    </row>
    <row r="244" spans="1:13" ht="15.75" x14ac:dyDescent="0.25">
      <c r="A244" s="96" t="s">
        <v>363</v>
      </c>
      <c r="B244" s="93" t="s">
        <v>352</v>
      </c>
      <c r="C244" s="93" t="s">
        <v>324</v>
      </c>
      <c r="D244" s="93" t="s">
        <v>631</v>
      </c>
      <c r="E244" s="93" t="s">
        <v>364</v>
      </c>
      <c r="F244" s="95">
        <v>57995065</v>
      </c>
      <c r="G244" s="95">
        <v>0</v>
      </c>
      <c r="H244" s="95">
        <v>0</v>
      </c>
      <c r="I244" s="95">
        <v>0</v>
      </c>
      <c r="J244" s="95">
        <v>0</v>
      </c>
      <c r="K244" s="95">
        <v>4536690</v>
      </c>
      <c r="L244" s="95">
        <v>4900</v>
      </c>
      <c r="M244" s="95">
        <f t="shared" si="76"/>
        <v>62536655</v>
      </c>
    </row>
    <row r="245" spans="1:13" ht="94.5" x14ac:dyDescent="0.25">
      <c r="A245" s="96" t="s">
        <v>632</v>
      </c>
      <c r="B245" s="93" t="s">
        <v>352</v>
      </c>
      <c r="C245" s="93" t="s">
        <v>324</v>
      </c>
      <c r="D245" s="93" t="s">
        <v>633</v>
      </c>
      <c r="E245" s="97" t="s">
        <v>345</v>
      </c>
      <c r="F245" s="95">
        <f>F246</f>
        <v>6093360</v>
      </c>
      <c r="G245" s="95"/>
      <c r="H245" s="95"/>
      <c r="I245" s="95"/>
      <c r="J245" s="95"/>
      <c r="K245" s="95"/>
      <c r="L245" s="95"/>
      <c r="M245" s="95">
        <f t="shared" si="76"/>
        <v>6093360</v>
      </c>
    </row>
    <row r="246" spans="1:13" ht="63" x14ac:dyDescent="0.25">
      <c r="A246" s="96" t="s">
        <v>361</v>
      </c>
      <c r="B246" s="93" t="s">
        <v>352</v>
      </c>
      <c r="C246" s="93" t="s">
        <v>324</v>
      </c>
      <c r="D246" s="93" t="s">
        <v>633</v>
      </c>
      <c r="E246" s="93" t="s">
        <v>362</v>
      </c>
      <c r="F246" s="95">
        <f>F247</f>
        <v>6093360</v>
      </c>
      <c r="G246" s="95"/>
      <c r="H246" s="95"/>
      <c r="I246" s="95"/>
      <c r="J246" s="95"/>
      <c r="K246" s="95"/>
      <c r="L246" s="95"/>
      <c r="M246" s="95">
        <f t="shared" si="76"/>
        <v>6093360</v>
      </c>
    </row>
    <row r="247" spans="1:13" ht="15.75" x14ac:dyDescent="0.25">
      <c r="A247" s="96" t="s">
        <v>363</v>
      </c>
      <c r="B247" s="93" t="s">
        <v>352</v>
      </c>
      <c r="C247" s="93" t="s">
        <v>324</v>
      </c>
      <c r="D247" s="93" t="s">
        <v>633</v>
      </c>
      <c r="E247" s="93" t="s">
        <v>364</v>
      </c>
      <c r="F247" s="95">
        <v>6093360</v>
      </c>
      <c r="G247" s="95"/>
      <c r="H247" s="95"/>
      <c r="I247" s="95"/>
      <c r="J247" s="95"/>
      <c r="K247" s="95"/>
      <c r="L247" s="95"/>
      <c r="M247" s="95">
        <f t="shared" si="76"/>
        <v>6093360</v>
      </c>
    </row>
    <row r="248" spans="1:13" ht="15.75" x14ac:dyDescent="0.25">
      <c r="A248" s="96" t="s">
        <v>415</v>
      </c>
      <c r="B248" s="93" t="s">
        <v>352</v>
      </c>
      <c r="C248" s="93" t="s">
        <v>324</v>
      </c>
      <c r="D248" s="93" t="s">
        <v>416</v>
      </c>
      <c r="E248" s="97" t="s">
        <v>345</v>
      </c>
      <c r="F248" s="95">
        <f t="shared" ref="F248:L249" si="90">F249</f>
        <v>14305749.869999999</v>
      </c>
      <c r="G248" s="95">
        <f t="shared" si="90"/>
        <v>0</v>
      </c>
      <c r="H248" s="95">
        <f t="shared" si="90"/>
        <v>0</v>
      </c>
      <c r="I248" s="95">
        <f t="shared" si="90"/>
        <v>0</v>
      </c>
      <c r="J248" s="95">
        <f t="shared" si="90"/>
        <v>-66184.460000000006</v>
      </c>
      <c r="K248" s="95">
        <f t="shared" si="90"/>
        <v>544407</v>
      </c>
      <c r="L248" s="95">
        <f t="shared" si="90"/>
        <v>100000</v>
      </c>
      <c r="M248" s="95">
        <f t="shared" si="76"/>
        <v>14883972.409999998</v>
      </c>
    </row>
    <row r="249" spans="1:13" ht="63" x14ac:dyDescent="0.25">
      <c r="A249" s="96" t="s">
        <v>361</v>
      </c>
      <c r="B249" s="93" t="s">
        <v>352</v>
      </c>
      <c r="C249" s="93" t="s">
        <v>324</v>
      </c>
      <c r="D249" s="93" t="s">
        <v>416</v>
      </c>
      <c r="E249" s="93" t="s">
        <v>362</v>
      </c>
      <c r="F249" s="95">
        <f t="shared" si="90"/>
        <v>14305749.869999999</v>
      </c>
      <c r="G249" s="95">
        <f t="shared" si="90"/>
        <v>0</v>
      </c>
      <c r="H249" s="95">
        <f t="shared" si="90"/>
        <v>0</v>
      </c>
      <c r="I249" s="95">
        <f t="shared" si="90"/>
        <v>0</v>
      </c>
      <c r="J249" s="95">
        <f t="shared" si="90"/>
        <v>-66184.460000000006</v>
      </c>
      <c r="K249" s="95">
        <f t="shared" si="90"/>
        <v>544407</v>
      </c>
      <c r="L249" s="95">
        <f t="shared" si="90"/>
        <v>100000</v>
      </c>
      <c r="M249" s="95">
        <f t="shared" si="76"/>
        <v>14883972.409999998</v>
      </c>
    </row>
    <row r="250" spans="1:13" ht="15.75" x14ac:dyDescent="0.25">
      <c r="A250" s="96" t="s">
        <v>363</v>
      </c>
      <c r="B250" s="93" t="s">
        <v>352</v>
      </c>
      <c r="C250" s="93" t="s">
        <v>324</v>
      </c>
      <c r="D250" s="93" t="s">
        <v>416</v>
      </c>
      <c r="E250" s="93" t="s">
        <v>364</v>
      </c>
      <c r="F250" s="95">
        <v>14305749.869999999</v>
      </c>
      <c r="G250" s="95"/>
      <c r="H250" s="95"/>
      <c r="I250" s="95"/>
      <c r="J250" s="95">
        <v>-66184.460000000006</v>
      </c>
      <c r="K250" s="95">
        <v>544407</v>
      </c>
      <c r="L250" s="95">
        <v>100000</v>
      </c>
      <c r="M250" s="95">
        <f t="shared" si="76"/>
        <v>14883972.409999998</v>
      </c>
    </row>
    <row r="251" spans="1:13" ht="31.5" x14ac:dyDescent="0.25">
      <c r="A251" s="96" t="s">
        <v>412</v>
      </c>
      <c r="B251" s="93" t="s">
        <v>352</v>
      </c>
      <c r="C251" s="93" t="s">
        <v>324</v>
      </c>
      <c r="D251" s="93" t="s">
        <v>413</v>
      </c>
      <c r="E251" s="97" t="s">
        <v>345</v>
      </c>
      <c r="F251" s="95">
        <f t="shared" ref="F251:L252" si="91">F252</f>
        <v>1831594.17</v>
      </c>
      <c r="G251" s="95">
        <f t="shared" si="91"/>
        <v>0</v>
      </c>
      <c r="H251" s="95">
        <f t="shared" si="91"/>
        <v>0</v>
      </c>
      <c r="I251" s="95">
        <f t="shared" si="91"/>
        <v>0</v>
      </c>
      <c r="J251" s="95">
        <f t="shared" si="91"/>
        <v>0</v>
      </c>
      <c r="K251" s="95">
        <f t="shared" si="91"/>
        <v>-240000</v>
      </c>
      <c r="L251" s="95">
        <f t="shared" si="91"/>
        <v>-99138.16</v>
      </c>
      <c r="M251" s="95">
        <f t="shared" si="76"/>
        <v>1492456.01</v>
      </c>
    </row>
    <row r="252" spans="1:13" ht="63" x14ac:dyDescent="0.25">
      <c r="A252" s="96" t="s">
        <v>361</v>
      </c>
      <c r="B252" s="93" t="s">
        <v>352</v>
      </c>
      <c r="C252" s="93" t="s">
        <v>324</v>
      </c>
      <c r="D252" s="93" t="s">
        <v>413</v>
      </c>
      <c r="E252" s="93" t="s">
        <v>362</v>
      </c>
      <c r="F252" s="95">
        <f t="shared" si="91"/>
        <v>1831594.17</v>
      </c>
      <c r="G252" s="95">
        <f t="shared" si="91"/>
        <v>0</v>
      </c>
      <c r="H252" s="95">
        <f t="shared" si="91"/>
        <v>0</v>
      </c>
      <c r="I252" s="95">
        <f t="shared" si="91"/>
        <v>0</v>
      </c>
      <c r="J252" s="95">
        <f t="shared" si="91"/>
        <v>0</v>
      </c>
      <c r="K252" s="95">
        <f t="shared" si="91"/>
        <v>-240000</v>
      </c>
      <c r="L252" s="95">
        <f t="shared" si="91"/>
        <v>-99138.16</v>
      </c>
      <c r="M252" s="95">
        <f t="shared" si="76"/>
        <v>1492456.01</v>
      </c>
    </row>
    <row r="253" spans="1:13" ht="15.75" x14ac:dyDescent="0.25">
      <c r="A253" s="96" t="s">
        <v>363</v>
      </c>
      <c r="B253" s="93" t="s">
        <v>352</v>
      </c>
      <c r="C253" s="93" t="s">
        <v>324</v>
      </c>
      <c r="D253" s="93" t="s">
        <v>413</v>
      </c>
      <c r="E253" s="93" t="s">
        <v>364</v>
      </c>
      <c r="F253" s="95">
        <v>1831594.17</v>
      </c>
      <c r="G253" s="95">
        <v>0</v>
      </c>
      <c r="H253" s="95">
        <v>0</v>
      </c>
      <c r="I253" s="95">
        <v>0</v>
      </c>
      <c r="J253" s="95">
        <v>0</v>
      </c>
      <c r="K253" s="95">
        <v>-240000</v>
      </c>
      <c r="L253" s="95">
        <v>-99138.16</v>
      </c>
      <c r="M253" s="95">
        <f t="shared" si="76"/>
        <v>1492456.01</v>
      </c>
    </row>
    <row r="254" spans="1:13" ht="78.75" x14ac:dyDescent="0.25">
      <c r="A254" s="96" t="s">
        <v>634</v>
      </c>
      <c r="B254" s="93" t="s">
        <v>352</v>
      </c>
      <c r="C254" s="93" t="s">
        <v>324</v>
      </c>
      <c r="D254" s="93" t="s">
        <v>635</v>
      </c>
      <c r="E254" s="93"/>
      <c r="F254" s="95">
        <f>F255</f>
        <v>7254411.8300000001</v>
      </c>
      <c r="G254" s="95"/>
      <c r="H254" s="95"/>
      <c r="I254" s="95"/>
      <c r="J254" s="95"/>
      <c r="K254" s="95"/>
      <c r="L254" s="95">
        <f>L255</f>
        <v>-1130153.76</v>
      </c>
      <c r="M254" s="95">
        <f t="shared" si="76"/>
        <v>6124258.0700000003</v>
      </c>
    </row>
    <row r="255" spans="1:13" ht="63" x14ac:dyDescent="0.25">
      <c r="A255" s="96" t="s">
        <v>361</v>
      </c>
      <c r="B255" s="93" t="s">
        <v>352</v>
      </c>
      <c r="C255" s="93" t="s">
        <v>324</v>
      </c>
      <c r="D255" s="93" t="s">
        <v>635</v>
      </c>
      <c r="E255" s="93">
        <v>600</v>
      </c>
      <c r="F255" s="95">
        <f>F256</f>
        <v>7254411.8300000001</v>
      </c>
      <c r="G255" s="95"/>
      <c r="H255" s="95"/>
      <c r="I255" s="95"/>
      <c r="J255" s="95"/>
      <c r="K255" s="95"/>
      <c r="L255" s="95">
        <f>L256</f>
        <v>-1130153.76</v>
      </c>
      <c r="M255" s="95">
        <f t="shared" si="76"/>
        <v>6124258.0700000003</v>
      </c>
    </row>
    <row r="256" spans="1:13" ht="15.75" x14ac:dyDescent="0.25">
      <c r="A256" s="96" t="s">
        <v>363</v>
      </c>
      <c r="B256" s="93" t="s">
        <v>352</v>
      </c>
      <c r="C256" s="93" t="s">
        <v>324</v>
      </c>
      <c r="D256" s="93" t="s">
        <v>635</v>
      </c>
      <c r="E256" s="93">
        <v>610</v>
      </c>
      <c r="F256" s="95">
        <v>7254411.8300000001</v>
      </c>
      <c r="G256" s="95"/>
      <c r="H256" s="95"/>
      <c r="I256" s="95"/>
      <c r="J256" s="95"/>
      <c r="K256" s="95"/>
      <c r="L256" s="95">
        <v>-1130153.76</v>
      </c>
      <c r="M256" s="95">
        <f t="shared" si="76"/>
        <v>6124258.0700000003</v>
      </c>
    </row>
    <row r="257" spans="1:13" ht="47.25" x14ac:dyDescent="0.25">
      <c r="A257" s="96" t="s">
        <v>750</v>
      </c>
      <c r="B257" s="93" t="s">
        <v>352</v>
      </c>
      <c r="C257" s="93" t="s">
        <v>324</v>
      </c>
      <c r="D257" s="93" t="s">
        <v>751</v>
      </c>
      <c r="E257" s="93"/>
      <c r="F257" s="95"/>
      <c r="G257" s="95"/>
      <c r="H257" s="95"/>
      <c r="I257" s="95"/>
      <c r="J257" s="95">
        <f t="shared" ref="J257:L258" si="92">J258</f>
        <v>295403.23</v>
      </c>
      <c r="K257" s="95">
        <f t="shared" si="92"/>
        <v>0</v>
      </c>
      <c r="L257" s="95">
        <f t="shared" si="92"/>
        <v>0</v>
      </c>
      <c r="M257" s="95">
        <f t="shared" si="76"/>
        <v>295403.23</v>
      </c>
    </row>
    <row r="258" spans="1:13" ht="63" x14ac:dyDescent="0.25">
      <c r="A258" s="96" t="s">
        <v>361</v>
      </c>
      <c r="B258" s="93" t="s">
        <v>352</v>
      </c>
      <c r="C258" s="93" t="s">
        <v>324</v>
      </c>
      <c r="D258" s="93" t="s">
        <v>751</v>
      </c>
      <c r="E258" s="93">
        <v>600</v>
      </c>
      <c r="F258" s="95"/>
      <c r="G258" s="95"/>
      <c r="H258" s="95"/>
      <c r="I258" s="95"/>
      <c r="J258" s="95">
        <f t="shared" si="92"/>
        <v>295403.23</v>
      </c>
      <c r="K258" s="95">
        <f t="shared" si="92"/>
        <v>0</v>
      </c>
      <c r="L258" s="95">
        <f t="shared" si="92"/>
        <v>0</v>
      </c>
      <c r="M258" s="95">
        <f t="shared" si="76"/>
        <v>295403.23</v>
      </c>
    </row>
    <row r="259" spans="1:13" ht="15.75" x14ac:dyDescent="0.25">
      <c r="A259" s="96" t="s">
        <v>363</v>
      </c>
      <c r="B259" s="93" t="s">
        <v>352</v>
      </c>
      <c r="C259" s="93" t="s">
        <v>324</v>
      </c>
      <c r="D259" s="93" t="s">
        <v>751</v>
      </c>
      <c r="E259" s="93">
        <v>610</v>
      </c>
      <c r="F259" s="95"/>
      <c r="G259" s="95"/>
      <c r="H259" s="95"/>
      <c r="I259" s="95"/>
      <c r="J259" s="95">
        <v>295403.23</v>
      </c>
      <c r="K259" s="95"/>
      <c r="L259" s="95"/>
      <c r="M259" s="95">
        <f t="shared" si="76"/>
        <v>295403.23</v>
      </c>
    </row>
    <row r="260" spans="1:13" ht="31.5" x14ac:dyDescent="0.25">
      <c r="A260" s="96" t="s">
        <v>409</v>
      </c>
      <c r="B260" s="93" t="s">
        <v>352</v>
      </c>
      <c r="C260" s="93" t="s">
        <v>324</v>
      </c>
      <c r="D260" s="93" t="s">
        <v>414</v>
      </c>
      <c r="E260" s="93"/>
      <c r="F260" s="95">
        <f t="shared" ref="F260:L261" si="93">F261</f>
        <v>0</v>
      </c>
      <c r="G260" s="95">
        <f t="shared" si="93"/>
        <v>0</v>
      </c>
      <c r="H260" s="95">
        <f t="shared" si="93"/>
        <v>0</v>
      </c>
      <c r="I260" s="95">
        <f t="shared" si="93"/>
        <v>0</v>
      </c>
      <c r="J260" s="95">
        <f t="shared" si="93"/>
        <v>650089</v>
      </c>
      <c r="K260" s="95">
        <f t="shared" si="93"/>
        <v>0</v>
      </c>
      <c r="L260" s="95">
        <f t="shared" si="93"/>
        <v>0</v>
      </c>
      <c r="M260" s="95">
        <f t="shared" si="76"/>
        <v>650089</v>
      </c>
    </row>
    <row r="261" spans="1:13" ht="63" x14ac:dyDescent="0.25">
      <c r="A261" s="96" t="s">
        <v>361</v>
      </c>
      <c r="B261" s="93" t="s">
        <v>352</v>
      </c>
      <c r="C261" s="93" t="s">
        <v>324</v>
      </c>
      <c r="D261" s="93" t="s">
        <v>414</v>
      </c>
      <c r="E261" s="93">
        <v>600</v>
      </c>
      <c r="F261" s="95">
        <f t="shared" si="93"/>
        <v>0</v>
      </c>
      <c r="G261" s="95">
        <f t="shared" si="93"/>
        <v>0</v>
      </c>
      <c r="H261" s="95">
        <f t="shared" si="93"/>
        <v>0</v>
      </c>
      <c r="I261" s="95">
        <f t="shared" si="93"/>
        <v>0</v>
      </c>
      <c r="J261" s="95">
        <f t="shared" si="93"/>
        <v>650089</v>
      </c>
      <c r="K261" s="95">
        <f t="shared" si="93"/>
        <v>0</v>
      </c>
      <c r="L261" s="95">
        <f t="shared" si="93"/>
        <v>0</v>
      </c>
      <c r="M261" s="95">
        <f t="shared" si="76"/>
        <v>650089</v>
      </c>
    </row>
    <row r="262" spans="1:13" ht="15.75" x14ac:dyDescent="0.25">
      <c r="A262" s="96" t="s">
        <v>363</v>
      </c>
      <c r="B262" s="93" t="s">
        <v>352</v>
      </c>
      <c r="C262" s="93" t="s">
        <v>324</v>
      </c>
      <c r="D262" s="93" t="s">
        <v>414</v>
      </c>
      <c r="E262" s="93">
        <v>610</v>
      </c>
      <c r="F262" s="95">
        <v>0</v>
      </c>
      <c r="G262" s="95"/>
      <c r="H262" s="95"/>
      <c r="I262" s="95"/>
      <c r="J262" s="95">
        <v>650089</v>
      </c>
      <c r="K262" s="95"/>
      <c r="L262" s="95"/>
      <c r="M262" s="95">
        <f t="shared" si="76"/>
        <v>650089</v>
      </c>
    </row>
    <row r="263" spans="1:13" ht="47.25" x14ac:dyDescent="0.25">
      <c r="A263" s="96" t="s">
        <v>417</v>
      </c>
      <c r="B263" s="93" t="s">
        <v>352</v>
      </c>
      <c r="C263" s="93" t="s">
        <v>324</v>
      </c>
      <c r="D263" s="93" t="s">
        <v>418</v>
      </c>
      <c r="E263" s="97" t="s">
        <v>345</v>
      </c>
      <c r="F263" s="95">
        <f t="shared" ref="F263:L264" si="94">F264</f>
        <v>2021606</v>
      </c>
      <c r="G263" s="95">
        <f t="shared" si="94"/>
        <v>0</v>
      </c>
      <c r="H263" s="95">
        <f t="shared" si="94"/>
        <v>0</v>
      </c>
      <c r="I263" s="95">
        <f t="shared" si="94"/>
        <v>0</v>
      </c>
      <c r="J263" s="95">
        <f t="shared" si="94"/>
        <v>-319490</v>
      </c>
      <c r="K263" s="95">
        <f t="shared" si="94"/>
        <v>0</v>
      </c>
      <c r="L263" s="95">
        <f t="shared" si="94"/>
        <v>0</v>
      </c>
      <c r="M263" s="95">
        <f t="shared" si="76"/>
        <v>1702116</v>
      </c>
    </row>
    <row r="264" spans="1:13" ht="63" x14ac:dyDescent="0.25">
      <c r="A264" s="96" t="s">
        <v>361</v>
      </c>
      <c r="B264" s="93" t="s">
        <v>352</v>
      </c>
      <c r="C264" s="93" t="s">
        <v>324</v>
      </c>
      <c r="D264" s="93" t="s">
        <v>418</v>
      </c>
      <c r="E264" s="93" t="s">
        <v>362</v>
      </c>
      <c r="F264" s="95">
        <f t="shared" si="94"/>
        <v>2021606</v>
      </c>
      <c r="G264" s="95">
        <f t="shared" si="94"/>
        <v>0</v>
      </c>
      <c r="H264" s="95">
        <f t="shared" si="94"/>
        <v>0</v>
      </c>
      <c r="I264" s="95">
        <f t="shared" si="94"/>
        <v>0</v>
      </c>
      <c r="J264" s="95">
        <f t="shared" si="94"/>
        <v>-319490</v>
      </c>
      <c r="K264" s="95">
        <f t="shared" si="94"/>
        <v>0</v>
      </c>
      <c r="L264" s="95">
        <f t="shared" si="94"/>
        <v>0</v>
      </c>
      <c r="M264" s="95">
        <f t="shared" ref="M264:M327" si="95">SUM(F264:L264)</f>
        <v>1702116</v>
      </c>
    </row>
    <row r="265" spans="1:13" ht="15.75" x14ac:dyDescent="0.25">
      <c r="A265" s="96" t="s">
        <v>363</v>
      </c>
      <c r="B265" s="93" t="s">
        <v>352</v>
      </c>
      <c r="C265" s="93" t="s">
        <v>324</v>
      </c>
      <c r="D265" s="93" t="s">
        <v>418</v>
      </c>
      <c r="E265" s="93" t="s">
        <v>364</v>
      </c>
      <c r="F265" s="95">
        <v>2021606</v>
      </c>
      <c r="G265" s="95">
        <v>0</v>
      </c>
      <c r="H265" s="95">
        <v>0</v>
      </c>
      <c r="I265" s="95">
        <v>0</v>
      </c>
      <c r="J265" s="95">
        <v>-319490</v>
      </c>
      <c r="K265" s="95"/>
      <c r="L265" s="95"/>
      <c r="M265" s="95">
        <f t="shared" si="95"/>
        <v>1702116</v>
      </c>
    </row>
    <row r="266" spans="1:13" ht="47.25" x14ac:dyDescent="0.25">
      <c r="A266" s="96" t="s">
        <v>628</v>
      </c>
      <c r="B266" s="93" t="s">
        <v>352</v>
      </c>
      <c r="C266" s="93" t="s">
        <v>324</v>
      </c>
      <c r="D266" s="93" t="s">
        <v>629</v>
      </c>
      <c r="E266" s="97" t="s">
        <v>345</v>
      </c>
      <c r="F266" s="95">
        <f t="shared" ref="F266:L267" si="96">F267</f>
        <v>637799.16</v>
      </c>
      <c r="G266" s="95">
        <f t="shared" si="96"/>
        <v>-138750.37</v>
      </c>
      <c r="H266" s="95">
        <f t="shared" si="96"/>
        <v>0</v>
      </c>
      <c r="I266" s="95">
        <f t="shared" si="96"/>
        <v>266494.62</v>
      </c>
      <c r="J266" s="95">
        <f t="shared" si="96"/>
        <v>0</v>
      </c>
      <c r="K266" s="95">
        <f t="shared" si="96"/>
        <v>0</v>
      </c>
      <c r="L266" s="95">
        <f t="shared" si="96"/>
        <v>0</v>
      </c>
      <c r="M266" s="95">
        <f t="shared" si="95"/>
        <v>765543.41</v>
      </c>
    </row>
    <row r="267" spans="1:13" ht="63" x14ac:dyDescent="0.25">
      <c r="A267" s="96" t="s">
        <v>361</v>
      </c>
      <c r="B267" s="93" t="s">
        <v>352</v>
      </c>
      <c r="C267" s="93" t="s">
        <v>324</v>
      </c>
      <c r="D267" s="93" t="s">
        <v>629</v>
      </c>
      <c r="E267" s="93" t="s">
        <v>362</v>
      </c>
      <c r="F267" s="95">
        <f t="shared" si="96"/>
        <v>637799.16</v>
      </c>
      <c r="G267" s="95">
        <f t="shared" si="96"/>
        <v>-138750.37</v>
      </c>
      <c r="H267" s="95">
        <f t="shared" si="96"/>
        <v>0</v>
      </c>
      <c r="I267" s="95">
        <f t="shared" si="96"/>
        <v>266494.62</v>
      </c>
      <c r="J267" s="95">
        <f t="shared" si="96"/>
        <v>0</v>
      </c>
      <c r="K267" s="95">
        <f t="shared" si="96"/>
        <v>0</v>
      </c>
      <c r="L267" s="95">
        <f t="shared" si="96"/>
        <v>0</v>
      </c>
      <c r="M267" s="95">
        <f t="shared" si="95"/>
        <v>765543.41</v>
      </c>
    </row>
    <row r="268" spans="1:13" ht="15.75" x14ac:dyDescent="0.25">
      <c r="A268" s="96" t="s">
        <v>363</v>
      </c>
      <c r="B268" s="93" t="s">
        <v>352</v>
      </c>
      <c r="C268" s="93" t="s">
        <v>324</v>
      </c>
      <c r="D268" s="93" t="s">
        <v>629</v>
      </c>
      <c r="E268" s="93" t="s">
        <v>364</v>
      </c>
      <c r="F268" s="95">
        <v>637799.16</v>
      </c>
      <c r="G268" s="95">
        <v>-138750.37</v>
      </c>
      <c r="H268" s="95"/>
      <c r="I268" s="95">
        <v>266494.62</v>
      </c>
      <c r="J268" s="95"/>
      <c r="K268" s="95"/>
      <c r="L268" s="95"/>
      <c r="M268" s="95">
        <f t="shared" si="95"/>
        <v>765543.41</v>
      </c>
    </row>
    <row r="269" spans="1:13" ht="78.75" x14ac:dyDescent="0.25">
      <c r="A269" s="96" t="s">
        <v>636</v>
      </c>
      <c r="B269" s="93" t="s">
        <v>352</v>
      </c>
      <c r="C269" s="93" t="s">
        <v>324</v>
      </c>
      <c r="D269" s="93" t="s">
        <v>637</v>
      </c>
      <c r="E269" s="93"/>
      <c r="F269" s="95">
        <f t="shared" ref="F269:L270" si="97">F270</f>
        <v>120430.11</v>
      </c>
      <c r="G269" s="95">
        <f t="shared" si="97"/>
        <v>0</v>
      </c>
      <c r="H269" s="95">
        <f t="shared" si="97"/>
        <v>0</v>
      </c>
      <c r="I269" s="95">
        <f t="shared" si="97"/>
        <v>60215.05</v>
      </c>
      <c r="J269" s="95">
        <f t="shared" si="97"/>
        <v>0</v>
      </c>
      <c r="K269" s="95">
        <f t="shared" si="97"/>
        <v>-60215.05</v>
      </c>
      <c r="L269" s="95">
        <f t="shared" si="97"/>
        <v>0</v>
      </c>
      <c r="M269" s="95">
        <f t="shared" si="95"/>
        <v>120430.11</v>
      </c>
    </row>
    <row r="270" spans="1:13" ht="63" x14ac:dyDescent="0.25">
      <c r="A270" s="96" t="s">
        <v>361</v>
      </c>
      <c r="B270" s="93" t="s">
        <v>352</v>
      </c>
      <c r="C270" s="93" t="s">
        <v>324</v>
      </c>
      <c r="D270" s="93" t="s">
        <v>637</v>
      </c>
      <c r="E270" s="93">
        <v>600</v>
      </c>
      <c r="F270" s="95">
        <f t="shared" si="97"/>
        <v>120430.11</v>
      </c>
      <c r="G270" s="95">
        <f t="shared" si="97"/>
        <v>0</v>
      </c>
      <c r="H270" s="95">
        <f t="shared" si="97"/>
        <v>0</v>
      </c>
      <c r="I270" s="95">
        <f t="shared" si="97"/>
        <v>60215.05</v>
      </c>
      <c r="J270" s="95">
        <f t="shared" si="97"/>
        <v>0</v>
      </c>
      <c r="K270" s="95">
        <f t="shared" si="97"/>
        <v>-60215.05</v>
      </c>
      <c r="L270" s="95">
        <f t="shared" si="97"/>
        <v>0</v>
      </c>
      <c r="M270" s="95">
        <f t="shared" si="95"/>
        <v>120430.11</v>
      </c>
    </row>
    <row r="271" spans="1:13" ht="15.75" x14ac:dyDescent="0.25">
      <c r="A271" s="96" t="s">
        <v>363</v>
      </c>
      <c r="B271" s="93" t="s">
        <v>352</v>
      </c>
      <c r="C271" s="93" t="s">
        <v>324</v>
      </c>
      <c r="D271" s="93" t="s">
        <v>637</v>
      </c>
      <c r="E271" s="93">
        <v>610</v>
      </c>
      <c r="F271" s="95">
        <v>120430.11</v>
      </c>
      <c r="G271" s="95"/>
      <c r="H271" s="95"/>
      <c r="I271" s="95">
        <v>60215.05</v>
      </c>
      <c r="J271" s="95"/>
      <c r="K271" s="95">
        <v>-60215.05</v>
      </c>
      <c r="L271" s="95"/>
      <c r="M271" s="95">
        <f t="shared" si="95"/>
        <v>120430.11</v>
      </c>
    </row>
    <row r="272" spans="1:13" ht="63" x14ac:dyDescent="0.25">
      <c r="A272" s="96" t="s">
        <v>752</v>
      </c>
      <c r="B272" s="93" t="s">
        <v>352</v>
      </c>
      <c r="C272" s="93" t="s">
        <v>324</v>
      </c>
      <c r="D272" s="93" t="s">
        <v>638</v>
      </c>
      <c r="E272" s="93"/>
      <c r="F272" s="95">
        <f t="shared" ref="F272:L273" si="98">F273</f>
        <v>174556.62</v>
      </c>
      <c r="G272" s="95">
        <f t="shared" si="98"/>
        <v>0</v>
      </c>
      <c r="H272" s="95">
        <f t="shared" si="98"/>
        <v>0</v>
      </c>
      <c r="I272" s="95">
        <f t="shared" si="98"/>
        <v>0</v>
      </c>
      <c r="J272" s="95">
        <f t="shared" si="98"/>
        <v>0</v>
      </c>
      <c r="K272" s="95">
        <f t="shared" si="98"/>
        <v>-60131.7</v>
      </c>
      <c r="L272" s="95">
        <f t="shared" si="98"/>
        <v>0</v>
      </c>
      <c r="M272" s="95">
        <f t="shared" si="95"/>
        <v>114424.92</v>
      </c>
    </row>
    <row r="273" spans="1:13" ht="63" x14ac:dyDescent="0.25">
      <c r="A273" s="96" t="s">
        <v>361</v>
      </c>
      <c r="B273" s="93" t="s">
        <v>352</v>
      </c>
      <c r="C273" s="93" t="s">
        <v>324</v>
      </c>
      <c r="D273" s="93" t="s">
        <v>638</v>
      </c>
      <c r="E273" s="93">
        <v>600</v>
      </c>
      <c r="F273" s="95">
        <f t="shared" si="98"/>
        <v>174556.62</v>
      </c>
      <c r="G273" s="95">
        <f t="shared" si="98"/>
        <v>0</v>
      </c>
      <c r="H273" s="95">
        <f t="shared" si="98"/>
        <v>0</v>
      </c>
      <c r="I273" s="95">
        <f t="shared" si="98"/>
        <v>0</v>
      </c>
      <c r="J273" s="95">
        <f t="shared" si="98"/>
        <v>0</v>
      </c>
      <c r="K273" s="95">
        <f t="shared" si="98"/>
        <v>-60131.7</v>
      </c>
      <c r="L273" s="95">
        <f t="shared" si="98"/>
        <v>0</v>
      </c>
      <c r="M273" s="95">
        <f t="shared" si="95"/>
        <v>114424.92</v>
      </c>
    </row>
    <row r="274" spans="1:13" ht="15.75" x14ac:dyDescent="0.25">
      <c r="A274" s="96" t="s">
        <v>363</v>
      </c>
      <c r="B274" s="93" t="s">
        <v>352</v>
      </c>
      <c r="C274" s="93" t="s">
        <v>324</v>
      </c>
      <c r="D274" s="93" t="s">
        <v>638</v>
      </c>
      <c r="E274" s="93">
        <v>610</v>
      </c>
      <c r="F274" s="95">
        <v>174556.62</v>
      </c>
      <c r="G274" s="95"/>
      <c r="H274" s="95"/>
      <c r="I274" s="95"/>
      <c r="J274" s="95"/>
      <c r="K274" s="95">
        <v>-60131.7</v>
      </c>
      <c r="L274" s="95"/>
      <c r="M274" s="95">
        <f t="shared" si="95"/>
        <v>114424.92</v>
      </c>
    </row>
    <row r="275" spans="1:13" ht="78.75" hidden="1" x14ac:dyDescent="0.25">
      <c r="A275" s="96" t="s">
        <v>639</v>
      </c>
      <c r="B275" s="93" t="s">
        <v>352</v>
      </c>
      <c r="C275" s="93" t="s">
        <v>324</v>
      </c>
      <c r="D275" s="93" t="s">
        <v>640</v>
      </c>
      <c r="E275" s="97" t="s">
        <v>345</v>
      </c>
      <c r="F275" s="95">
        <f t="shared" ref="F275:L276" si="99">F276</f>
        <v>0</v>
      </c>
      <c r="G275" s="95">
        <f t="shared" si="99"/>
        <v>0</v>
      </c>
      <c r="H275" s="95">
        <f t="shared" si="99"/>
        <v>0</v>
      </c>
      <c r="I275" s="95">
        <f t="shared" si="99"/>
        <v>0</v>
      </c>
      <c r="J275" s="95">
        <f t="shared" si="99"/>
        <v>0</v>
      </c>
      <c r="K275" s="95">
        <f t="shared" si="99"/>
        <v>0</v>
      </c>
      <c r="L275" s="95">
        <f t="shared" si="99"/>
        <v>0</v>
      </c>
      <c r="M275" s="95">
        <f t="shared" si="95"/>
        <v>0</v>
      </c>
    </row>
    <row r="276" spans="1:13" ht="63" hidden="1" x14ac:dyDescent="0.25">
      <c r="A276" s="96" t="s">
        <v>361</v>
      </c>
      <c r="B276" s="93" t="s">
        <v>352</v>
      </c>
      <c r="C276" s="93" t="s">
        <v>324</v>
      </c>
      <c r="D276" s="93" t="s">
        <v>640</v>
      </c>
      <c r="E276" s="93" t="s">
        <v>362</v>
      </c>
      <c r="F276" s="95">
        <f t="shared" si="99"/>
        <v>0</v>
      </c>
      <c r="G276" s="95">
        <f t="shared" si="99"/>
        <v>0</v>
      </c>
      <c r="H276" s="95">
        <f t="shared" si="99"/>
        <v>0</v>
      </c>
      <c r="I276" s="95">
        <f t="shared" si="99"/>
        <v>0</v>
      </c>
      <c r="J276" s="95">
        <f t="shared" si="99"/>
        <v>0</v>
      </c>
      <c r="K276" s="95">
        <f t="shared" si="99"/>
        <v>0</v>
      </c>
      <c r="L276" s="95">
        <f t="shared" si="99"/>
        <v>0</v>
      </c>
      <c r="M276" s="95">
        <f t="shared" si="95"/>
        <v>0</v>
      </c>
    </row>
    <row r="277" spans="1:13" ht="15.75" hidden="1" x14ac:dyDescent="0.25">
      <c r="A277" s="96" t="s">
        <v>363</v>
      </c>
      <c r="B277" s="93" t="s">
        <v>352</v>
      </c>
      <c r="C277" s="93" t="s">
        <v>324</v>
      </c>
      <c r="D277" s="93" t="s">
        <v>640</v>
      </c>
      <c r="E277" s="93" t="s">
        <v>364</v>
      </c>
      <c r="F277" s="95"/>
      <c r="G277" s="95">
        <v>0</v>
      </c>
      <c r="H277" s="95">
        <v>0</v>
      </c>
      <c r="I277" s="95">
        <v>0</v>
      </c>
      <c r="J277" s="95">
        <v>0</v>
      </c>
      <c r="K277" s="95">
        <v>0</v>
      </c>
      <c r="L277" s="95">
        <v>0</v>
      </c>
      <c r="M277" s="95">
        <f t="shared" si="95"/>
        <v>0</v>
      </c>
    </row>
    <row r="278" spans="1:13" ht="15.75" x14ac:dyDescent="0.25">
      <c r="A278" s="94" t="s">
        <v>267</v>
      </c>
      <c r="B278" s="93" t="s">
        <v>352</v>
      </c>
      <c r="C278" s="93" t="s">
        <v>330</v>
      </c>
      <c r="D278" s="93" t="s">
        <v>345</v>
      </c>
      <c r="E278" s="93" t="s">
        <v>345</v>
      </c>
      <c r="F278" s="95">
        <f t="shared" ref="F278:L278" si="100">F279+F282</f>
        <v>12311740</v>
      </c>
      <c r="G278" s="95">
        <f t="shared" si="100"/>
        <v>0</v>
      </c>
      <c r="H278" s="95">
        <f t="shared" si="100"/>
        <v>0</v>
      </c>
      <c r="I278" s="95">
        <f t="shared" si="100"/>
        <v>0</v>
      </c>
      <c r="J278" s="95">
        <f t="shared" si="100"/>
        <v>0</v>
      </c>
      <c r="K278" s="95">
        <f t="shared" si="100"/>
        <v>1050000</v>
      </c>
      <c r="L278" s="95">
        <f t="shared" si="100"/>
        <v>-112000</v>
      </c>
      <c r="M278" s="95">
        <f t="shared" si="95"/>
        <v>13249740</v>
      </c>
    </row>
    <row r="279" spans="1:13" ht="31.5" x14ac:dyDescent="0.25">
      <c r="A279" s="96" t="s">
        <v>419</v>
      </c>
      <c r="B279" s="93" t="s">
        <v>352</v>
      </c>
      <c r="C279" s="93" t="s">
        <v>330</v>
      </c>
      <c r="D279" s="93" t="s">
        <v>420</v>
      </c>
      <c r="E279" s="97" t="s">
        <v>345</v>
      </c>
      <c r="F279" s="95">
        <f t="shared" ref="F279:L280" si="101">F280</f>
        <v>12311740</v>
      </c>
      <c r="G279" s="95">
        <f t="shared" si="101"/>
        <v>0</v>
      </c>
      <c r="H279" s="95">
        <f t="shared" si="101"/>
        <v>0</v>
      </c>
      <c r="I279" s="95">
        <f t="shared" si="101"/>
        <v>0</v>
      </c>
      <c r="J279" s="95">
        <f t="shared" si="101"/>
        <v>0</v>
      </c>
      <c r="K279" s="95">
        <f t="shared" si="101"/>
        <v>1050000</v>
      </c>
      <c r="L279" s="95">
        <f t="shared" si="101"/>
        <v>-112000</v>
      </c>
      <c r="M279" s="95">
        <f t="shared" si="95"/>
        <v>13249740</v>
      </c>
    </row>
    <row r="280" spans="1:13" ht="63" x14ac:dyDescent="0.25">
      <c r="A280" s="96" t="s">
        <v>361</v>
      </c>
      <c r="B280" s="93" t="s">
        <v>352</v>
      </c>
      <c r="C280" s="93" t="s">
        <v>330</v>
      </c>
      <c r="D280" s="93" t="s">
        <v>420</v>
      </c>
      <c r="E280" s="93" t="s">
        <v>362</v>
      </c>
      <c r="F280" s="95">
        <f t="shared" si="101"/>
        <v>12311740</v>
      </c>
      <c r="G280" s="95">
        <f t="shared" si="101"/>
        <v>0</v>
      </c>
      <c r="H280" s="95">
        <f t="shared" si="101"/>
        <v>0</v>
      </c>
      <c r="I280" s="95">
        <f t="shared" si="101"/>
        <v>0</v>
      </c>
      <c r="J280" s="95">
        <f t="shared" si="101"/>
        <v>0</v>
      </c>
      <c r="K280" s="95">
        <f t="shared" si="101"/>
        <v>1050000</v>
      </c>
      <c r="L280" s="95">
        <f t="shared" si="101"/>
        <v>-112000</v>
      </c>
      <c r="M280" s="95">
        <f t="shared" si="95"/>
        <v>13249740</v>
      </c>
    </row>
    <row r="281" spans="1:13" ht="15.75" x14ac:dyDescent="0.25">
      <c r="A281" s="96" t="s">
        <v>363</v>
      </c>
      <c r="B281" s="93" t="s">
        <v>352</v>
      </c>
      <c r="C281" s="93" t="s">
        <v>330</v>
      </c>
      <c r="D281" s="93" t="s">
        <v>420</v>
      </c>
      <c r="E281" s="93" t="s">
        <v>364</v>
      </c>
      <c r="F281" s="95">
        <v>12311740</v>
      </c>
      <c r="G281" s="95"/>
      <c r="H281" s="95"/>
      <c r="I281" s="95"/>
      <c r="J281" s="95"/>
      <c r="K281" s="95">
        <v>1050000</v>
      </c>
      <c r="L281" s="95">
        <v>-112000</v>
      </c>
      <c r="M281" s="95">
        <f t="shared" si="95"/>
        <v>13249740</v>
      </c>
    </row>
    <row r="282" spans="1:13" ht="47.25" hidden="1" x14ac:dyDescent="0.25">
      <c r="A282" s="96" t="s">
        <v>417</v>
      </c>
      <c r="B282" s="93" t="s">
        <v>352</v>
      </c>
      <c r="C282" s="93" t="s">
        <v>330</v>
      </c>
      <c r="D282" s="93" t="s">
        <v>641</v>
      </c>
      <c r="E282" s="97" t="s">
        <v>345</v>
      </c>
      <c r="F282" s="95">
        <f t="shared" ref="F282:L283" si="102">F283</f>
        <v>0</v>
      </c>
      <c r="G282" s="95">
        <f t="shared" si="102"/>
        <v>0</v>
      </c>
      <c r="H282" s="95">
        <f t="shared" si="102"/>
        <v>0</v>
      </c>
      <c r="I282" s="95">
        <f t="shared" si="102"/>
        <v>0</v>
      </c>
      <c r="J282" s="95">
        <f t="shared" si="102"/>
        <v>0</v>
      </c>
      <c r="K282" s="95">
        <f t="shared" si="102"/>
        <v>0</v>
      </c>
      <c r="L282" s="95">
        <f t="shared" si="102"/>
        <v>0</v>
      </c>
      <c r="M282" s="95">
        <f t="shared" si="95"/>
        <v>0</v>
      </c>
    </row>
    <row r="283" spans="1:13" ht="63" hidden="1" x14ac:dyDescent="0.25">
      <c r="A283" s="96" t="s">
        <v>361</v>
      </c>
      <c r="B283" s="93" t="s">
        <v>352</v>
      </c>
      <c r="C283" s="93" t="s">
        <v>330</v>
      </c>
      <c r="D283" s="93" t="s">
        <v>641</v>
      </c>
      <c r="E283" s="93" t="s">
        <v>362</v>
      </c>
      <c r="F283" s="95">
        <f t="shared" si="102"/>
        <v>0</v>
      </c>
      <c r="G283" s="95">
        <f t="shared" si="102"/>
        <v>0</v>
      </c>
      <c r="H283" s="95">
        <f t="shared" si="102"/>
        <v>0</v>
      </c>
      <c r="I283" s="95">
        <f t="shared" si="102"/>
        <v>0</v>
      </c>
      <c r="J283" s="95">
        <f t="shared" si="102"/>
        <v>0</v>
      </c>
      <c r="K283" s="95">
        <f t="shared" si="102"/>
        <v>0</v>
      </c>
      <c r="L283" s="95">
        <f t="shared" si="102"/>
        <v>0</v>
      </c>
      <c r="M283" s="95">
        <f t="shared" si="95"/>
        <v>0</v>
      </c>
    </row>
    <row r="284" spans="1:13" ht="15.75" hidden="1" x14ac:dyDescent="0.25">
      <c r="A284" s="96" t="s">
        <v>363</v>
      </c>
      <c r="B284" s="93" t="s">
        <v>352</v>
      </c>
      <c r="C284" s="93" t="s">
        <v>330</v>
      </c>
      <c r="D284" s="93" t="s">
        <v>641</v>
      </c>
      <c r="E284" s="93" t="s">
        <v>364</v>
      </c>
      <c r="F284" s="95">
        <v>0</v>
      </c>
      <c r="G284" s="95">
        <v>0</v>
      </c>
      <c r="H284" s="95">
        <v>0</v>
      </c>
      <c r="I284" s="95">
        <v>0</v>
      </c>
      <c r="J284" s="95">
        <v>0</v>
      </c>
      <c r="K284" s="95">
        <v>0</v>
      </c>
      <c r="L284" s="95">
        <v>0</v>
      </c>
      <c r="M284" s="95">
        <f t="shared" si="95"/>
        <v>0</v>
      </c>
    </row>
    <row r="285" spans="1:13" ht="45.75" hidden="1" thickBot="1" x14ac:dyDescent="0.3">
      <c r="A285" s="98" t="s">
        <v>642</v>
      </c>
      <c r="B285" s="93" t="s">
        <v>352</v>
      </c>
      <c r="C285" s="93" t="s">
        <v>330</v>
      </c>
      <c r="D285" s="93" t="s">
        <v>643</v>
      </c>
      <c r="E285" s="97" t="s">
        <v>345</v>
      </c>
      <c r="F285" s="95"/>
      <c r="G285" s="95"/>
      <c r="H285" s="95"/>
      <c r="I285" s="95"/>
      <c r="J285" s="95"/>
      <c r="K285" s="95"/>
      <c r="L285" s="95"/>
      <c r="M285" s="95">
        <f t="shared" si="95"/>
        <v>0</v>
      </c>
    </row>
    <row r="286" spans="1:13" ht="45.75" hidden="1" thickBot="1" x14ac:dyDescent="0.3">
      <c r="A286" s="98" t="s">
        <v>361</v>
      </c>
      <c r="B286" s="93" t="s">
        <v>352</v>
      </c>
      <c r="C286" s="93" t="s">
        <v>330</v>
      </c>
      <c r="D286" s="93" t="s">
        <v>643</v>
      </c>
      <c r="E286" s="93" t="s">
        <v>362</v>
      </c>
      <c r="F286" s="95"/>
      <c r="G286" s="95"/>
      <c r="H286" s="95"/>
      <c r="I286" s="95"/>
      <c r="J286" s="95"/>
      <c r="K286" s="95"/>
      <c r="L286" s="95"/>
      <c r="M286" s="95">
        <f t="shared" si="95"/>
        <v>0</v>
      </c>
    </row>
    <row r="287" spans="1:13" ht="16.5" hidden="1" thickBot="1" x14ac:dyDescent="0.3">
      <c r="A287" s="98" t="s">
        <v>363</v>
      </c>
      <c r="B287" s="93" t="s">
        <v>352</v>
      </c>
      <c r="C287" s="93" t="s">
        <v>330</v>
      </c>
      <c r="D287" s="93" t="s">
        <v>643</v>
      </c>
      <c r="E287" s="93" t="s">
        <v>364</v>
      </c>
      <c r="F287" s="95"/>
      <c r="G287" s="95"/>
      <c r="H287" s="95"/>
      <c r="I287" s="95"/>
      <c r="J287" s="95"/>
      <c r="K287" s="95"/>
      <c r="L287" s="95"/>
      <c r="M287" s="95">
        <f t="shared" si="95"/>
        <v>0</v>
      </c>
    </row>
    <row r="288" spans="1:13" ht="31.5" hidden="1" x14ac:dyDescent="0.25">
      <c r="A288" s="96" t="s">
        <v>644</v>
      </c>
      <c r="B288" s="93" t="s">
        <v>352</v>
      </c>
      <c r="C288" s="93" t="s">
        <v>330</v>
      </c>
      <c r="D288" s="93" t="s">
        <v>645</v>
      </c>
      <c r="E288" s="97" t="s">
        <v>345</v>
      </c>
      <c r="F288" s="95"/>
      <c r="G288" s="95"/>
      <c r="H288" s="95"/>
      <c r="I288" s="95"/>
      <c r="J288" s="95"/>
      <c r="K288" s="95"/>
      <c r="L288" s="95"/>
      <c r="M288" s="95">
        <f t="shared" si="95"/>
        <v>0</v>
      </c>
    </row>
    <row r="289" spans="1:13" ht="63" hidden="1" x14ac:dyDescent="0.25">
      <c r="A289" s="96" t="s">
        <v>361</v>
      </c>
      <c r="B289" s="93" t="s">
        <v>352</v>
      </c>
      <c r="C289" s="93" t="s">
        <v>330</v>
      </c>
      <c r="D289" s="93" t="s">
        <v>645</v>
      </c>
      <c r="E289" s="93" t="s">
        <v>362</v>
      </c>
      <c r="F289" s="95"/>
      <c r="G289" s="95"/>
      <c r="H289" s="95"/>
      <c r="I289" s="95"/>
      <c r="J289" s="95"/>
      <c r="K289" s="95"/>
      <c r="L289" s="95"/>
      <c r="M289" s="95">
        <f t="shared" si="95"/>
        <v>0</v>
      </c>
    </row>
    <row r="290" spans="1:13" ht="15.75" hidden="1" x14ac:dyDescent="0.25">
      <c r="A290" s="96" t="s">
        <v>363</v>
      </c>
      <c r="B290" s="93" t="s">
        <v>352</v>
      </c>
      <c r="C290" s="93" t="s">
        <v>330</v>
      </c>
      <c r="D290" s="93" t="s">
        <v>645</v>
      </c>
      <c r="E290" s="93" t="s">
        <v>364</v>
      </c>
      <c r="F290" s="95"/>
      <c r="G290" s="95"/>
      <c r="H290" s="95"/>
      <c r="I290" s="95"/>
      <c r="J290" s="95"/>
      <c r="K290" s="95"/>
      <c r="L290" s="95"/>
      <c r="M290" s="95">
        <f t="shared" si="95"/>
        <v>0</v>
      </c>
    </row>
    <row r="291" spans="1:13" ht="15.75" x14ac:dyDescent="0.25">
      <c r="A291" s="94" t="s">
        <v>422</v>
      </c>
      <c r="B291" s="93" t="s">
        <v>352</v>
      </c>
      <c r="C291" s="93" t="s">
        <v>352</v>
      </c>
      <c r="D291" s="93" t="s">
        <v>345</v>
      </c>
      <c r="E291" s="93" t="s">
        <v>345</v>
      </c>
      <c r="F291" s="95">
        <f t="shared" ref="F291:L291" si="103">F292+F295+F300+F305</f>
        <v>1063150</v>
      </c>
      <c r="G291" s="95">
        <f t="shared" si="103"/>
        <v>0</v>
      </c>
      <c r="H291" s="95">
        <f t="shared" si="103"/>
        <v>0</v>
      </c>
      <c r="I291" s="95">
        <f t="shared" si="103"/>
        <v>0</v>
      </c>
      <c r="J291" s="95">
        <f t="shared" si="103"/>
        <v>0</v>
      </c>
      <c r="K291" s="95">
        <f t="shared" si="103"/>
        <v>0</v>
      </c>
      <c r="L291" s="95">
        <f t="shared" si="103"/>
        <v>0</v>
      </c>
      <c r="M291" s="95">
        <f t="shared" si="95"/>
        <v>1063150</v>
      </c>
    </row>
    <row r="292" spans="1:13" ht="31.5" x14ac:dyDescent="0.25">
      <c r="A292" s="96" t="s">
        <v>423</v>
      </c>
      <c r="B292" s="93" t="s">
        <v>352</v>
      </c>
      <c r="C292" s="93" t="s">
        <v>352</v>
      </c>
      <c r="D292" s="93" t="s">
        <v>424</v>
      </c>
      <c r="E292" s="97" t="s">
        <v>345</v>
      </c>
      <c r="F292" s="95">
        <f t="shared" ref="F292:L293" si="104">F293</f>
        <v>748800</v>
      </c>
      <c r="G292" s="95">
        <f t="shared" si="104"/>
        <v>0</v>
      </c>
      <c r="H292" s="95">
        <f t="shared" si="104"/>
        <v>0</v>
      </c>
      <c r="I292" s="95">
        <f t="shared" si="104"/>
        <v>0</v>
      </c>
      <c r="J292" s="95">
        <f t="shared" si="104"/>
        <v>0</v>
      </c>
      <c r="K292" s="95">
        <f t="shared" si="104"/>
        <v>0</v>
      </c>
      <c r="L292" s="95">
        <f t="shared" si="104"/>
        <v>0</v>
      </c>
      <c r="M292" s="95">
        <f t="shared" si="95"/>
        <v>748800</v>
      </c>
    </row>
    <row r="293" spans="1:13" ht="63" x14ac:dyDescent="0.25">
      <c r="A293" s="96" t="s">
        <v>361</v>
      </c>
      <c r="B293" s="93" t="s">
        <v>352</v>
      </c>
      <c r="C293" s="93" t="s">
        <v>352</v>
      </c>
      <c r="D293" s="93" t="s">
        <v>424</v>
      </c>
      <c r="E293" s="93" t="s">
        <v>362</v>
      </c>
      <c r="F293" s="95">
        <f t="shared" si="104"/>
        <v>748800</v>
      </c>
      <c r="G293" s="95">
        <f t="shared" si="104"/>
        <v>0</v>
      </c>
      <c r="H293" s="95">
        <f t="shared" si="104"/>
        <v>0</v>
      </c>
      <c r="I293" s="95">
        <f t="shared" si="104"/>
        <v>0</v>
      </c>
      <c r="J293" s="95">
        <f t="shared" si="104"/>
        <v>0</v>
      </c>
      <c r="K293" s="95">
        <f t="shared" si="104"/>
        <v>0</v>
      </c>
      <c r="L293" s="95">
        <f t="shared" si="104"/>
        <v>0</v>
      </c>
      <c r="M293" s="95">
        <f t="shared" si="95"/>
        <v>748800</v>
      </c>
    </row>
    <row r="294" spans="1:13" ht="15.75" x14ac:dyDescent="0.25">
      <c r="A294" s="96" t="s">
        <v>363</v>
      </c>
      <c r="B294" s="93" t="s">
        <v>352</v>
      </c>
      <c r="C294" s="93" t="s">
        <v>352</v>
      </c>
      <c r="D294" s="93" t="s">
        <v>424</v>
      </c>
      <c r="E294" s="93" t="s">
        <v>364</v>
      </c>
      <c r="F294" s="95">
        <v>748800</v>
      </c>
      <c r="G294" s="95">
        <v>0</v>
      </c>
      <c r="H294" s="95">
        <v>0</v>
      </c>
      <c r="I294" s="95">
        <v>0</v>
      </c>
      <c r="J294" s="95">
        <v>0</v>
      </c>
      <c r="K294" s="95">
        <v>0</v>
      </c>
      <c r="L294" s="95">
        <v>0</v>
      </c>
      <c r="M294" s="95">
        <f t="shared" si="95"/>
        <v>748800</v>
      </c>
    </row>
    <row r="295" spans="1:13" ht="47.25" x14ac:dyDescent="0.25">
      <c r="A295" s="96" t="s">
        <v>379</v>
      </c>
      <c r="B295" s="93" t="s">
        <v>352</v>
      </c>
      <c r="C295" s="93" t="s">
        <v>352</v>
      </c>
      <c r="D295" s="93" t="s">
        <v>380</v>
      </c>
      <c r="E295" s="97" t="s">
        <v>345</v>
      </c>
      <c r="F295" s="95">
        <f t="shared" ref="F295:L295" si="105">F296+F298</f>
        <v>66000</v>
      </c>
      <c r="G295" s="95">
        <f t="shared" si="105"/>
        <v>0</v>
      </c>
      <c r="H295" s="95">
        <f t="shared" si="105"/>
        <v>0</v>
      </c>
      <c r="I295" s="95">
        <f t="shared" si="105"/>
        <v>0</v>
      </c>
      <c r="J295" s="95">
        <f t="shared" si="105"/>
        <v>0</v>
      </c>
      <c r="K295" s="95">
        <f t="shared" si="105"/>
        <v>0</v>
      </c>
      <c r="L295" s="95">
        <f t="shared" si="105"/>
        <v>0</v>
      </c>
      <c r="M295" s="95">
        <f t="shared" si="95"/>
        <v>66000</v>
      </c>
    </row>
    <row r="296" spans="1:13" ht="47.25" x14ac:dyDescent="0.25">
      <c r="A296" s="96" t="s">
        <v>333</v>
      </c>
      <c r="B296" s="93" t="s">
        <v>352</v>
      </c>
      <c r="C296" s="93" t="s">
        <v>352</v>
      </c>
      <c r="D296" s="93" t="s">
        <v>380</v>
      </c>
      <c r="E296" s="93" t="s">
        <v>334</v>
      </c>
      <c r="F296" s="95">
        <f t="shared" ref="F296:L296" si="106">F297</f>
        <v>56000</v>
      </c>
      <c r="G296" s="95">
        <f t="shared" si="106"/>
        <v>0</v>
      </c>
      <c r="H296" s="95">
        <f t="shared" si="106"/>
        <v>0</v>
      </c>
      <c r="I296" s="95">
        <f t="shared" si="106"/>
        <v>0</v>
      </c>
      <c r="J296" s="95">
        <f t="shared" si="106"/>
        <v>0</v>
      </c>
      <c r="K296" s="95">
        <f t="shared" si="106"/>
        <v>0</v>
      </c>
      <c r="L296" s="95">
        <f t="shared" si="106"/>
        <v>0</v>
      </c>
      <c r="M296" s="95">
        <f t="shared" si="95"/>
        <v>56000</v>
      </c>
    </row>
    <row r="297" spans="1:13" ht="47.25" x14ac:dyDescent="0.25">
      <c r="A297" s="96" t="s">
        <v>335</v>
      </c>
      <c r="B297" s="93" t="s">
        <v>352</v>
      </c>
      <c r="C297" s="93" t="s">
        <v>352</v>
      </c>
      <c r="D297" s="93" t="s">
        <v>380</v>
      </c>
      <c r="E297" s="93" t="s">
        <v>336</v>
      </c>
      <c r="F297" s="95">
        <v>56000</v>
      </c>
      <c r="G297" s="95"/>
      <c r="H297" s="95"/>
      <c r="I297" s="95"/>
      <c r="J297" s="95"/>
      <c r="K297" s="95"/>
      <c r="L297" s="95"/>
      <c r="M297" s="95">
        <f t="shared" si="95"/>
        <v>56000</v>
      </c>
    </row>
    <row r="298" spans="1:13" ht="31.5" x14ac:dyDescent="0.25">
      <c r="A298" s="96" t="s">
        <v>373</v>
      </c>
      <c r="B298" s="93" t="s">
        <v>352</v>
      </c>
      <c r="C298" s="93" t="s">
        <v>352</v>
      </c>
      <c r="D298" s="93" t="s">
        <v>380</v>
      </c>
      <c r="E298" s="93">
        <v>300</v>
      </c>
      <c r="F298" s="95">
        <f t="shared" ref="F298:L298" si="107">F299</f>
        <v>10000</v>
      </c>
      <c r="G298" s="95">
        <f t="shared" si="107"/>
        <v>0</v>
      </c>
      <c r="H298" s="95">
        <f t="shared" si="107"/>
        <v>0</v>
      </c>
      <c r="I298" s="95">
        <f t="shared" si="107"/>
        <v>0</v>
      </c>
      <c r="J298" s="95">
        <f t="shared" si="107"/>
        <v>0</v>
      </c>
      <c r="K298" s="95">
        <f t="shared" si="107"/>
        <v>0</v>
      </c>
      <c r="L298" s="95">
        <f t="shared" si="107"/>
        <v>0</v>
      </c>
      <c r="M298" s="95">
        <f t="shared" si="95"/>
        <v>10000</v>
      </c>
    </row>
    <row r="299" spans="1:13" ht="15.75" x14ac:dyDescent="0.25">
      <c r="A299" s="96" t="s">
        <v>375</v>
      </c>
      <c r="B299" s="93" t="s">
        <v>352</v>
      </c>
      <c r="C299" s="93" t="s">
        <v>352</v>
      </c>
      <c r="D299" s="93" t="s">
        <v>380</v>
      </c>
      <c r="E299" s="93">
        <v>360</v>
      </c>
      <c r="F299" s="95">
        <v>10000</v>
      </c>
      <c r="G299" s="95"/>
      <c r="H299" s="95"/>
      <c r="I299" s="95"/>
      <c r="J299" s="95"/>
      <c r="K299" s="95"/>
      <c r="L299" s="95"/>
      <c r="M299" s="95">
        <f t="shared" si="95"/>
        <v>10000</v>
      </c>
    </row>
    <row r="300" spans="1:13" ht="47.25" x14ac:dyDescent="0.25">
      <c r="A300" s="96" t="s">
        <v>425</v>
      </c>
      <c r="B300" s="93" t="s">
        <v>352</v>
      </c>
      <c r="C300" s="93" t="s">
        <v>352</v>
      </c>
      <c r="D300" s="93" t="s">
        <v>426</v>
      </c>
      <c r="E300" s="97" t="s">
        <v>345</v>
      </c>
      <c r="F300" s="95">
        <f t="shared" ref="F300:L300" si="108">F301+F303</f>
        <v>15000</v>
      </c>
      <c r="G300" s="95">
        <f t="shared" si="108"/>
        <v>0</v>
      </c>
      <c r="H300" s="95">
        <f t="shared" si="108"/>
        <v>0</v>
      </c>
      <c r="I300" s="95">
        <f t="shared" si="108"/>
        <v>0</v>
      </c>
      <c r="J300" s="95">
        <f t="shared" si="108"/>
        <v>0</v>
      </c>
      <c r="K300" s="95">
        <f t="shared" si="108"/>
        <v>0</v>
      </c>
      <c r="L300" s="95">
        <f t="shared" si="108"/>
        <v>0</v>
      </c>
      <c r="M300" s="95">
        <f t="shared" si="95"/>
        <v>15000</v>
      </c>
    </row>
    <row r="301" spans="1:13" ht="47.25" x14ac:dyDescent="0.25">
      <c r="A301" s="96" t="s">
        <v>333</v>
      </c>
      <c r="B301" s="93" t="s">
        <v>352</v>
      </c>
      <c r="C301" s="93" t="s">
        <v>352</v>
      </c>
      <c r="D301" s="93" t="s">
        <v>426</v>
      </c>
      <c r="E301" s="93" t="s">
        <v>334</v>
      </c>
      <c r="F301" s="95">
        <f t="shared" ref="F301:L301" si="109">F302</f>
        <v>15000</v>
      </c>
      <c r="G301" s="95">
        <f t="shared" si="109"/>
        <v>0</v>
      </c>
      <c r="H301" s="95">
        <f t="shared" si="109"/>
        <v>0</v>
      </c>
      <c r="I301" s="95">
        <f t="shared" si="109"/>
        <v>0</v>
      </c>
      <c r="J301" s="95">
        <f t="shared" si="109"/>
        <v>0</v>
      </c>
      <c r="K301" s="95">
        <f t="shared" si="109"/>
        <v>0</v>
      </c>
      <c r="L301" s="95">
        <f t="shared" si="109"/>
        <v>0</v>
      </c>
      <c r="M301" s="95">
        <f t="shared" si="95"/>
        <v>15000</v>
      </c>
    </row>
    <row r="302" spans="1:13" ht="47.25" x14ac:dyDescent="0.25">
      <c r="A302" s="96" t="s">
        <v>335</v>
      </c>
      <c r="B302" s="93" t="s">
        <v>352</v>
      </c>
      <c r="C302" s="93" t="s">
        <v>352</v>
      </c>
      <c r="D302" s="93" t="s">
        <v>426</v>
      </c>
      <c r="E302" s="93" t="s">
        <v>336</v>
      </c>
      <c r="F302" s="95">
        <v>15000</v>
      </c>
      <c r="G302" s="95">
        <v>0</v>
      </c>
      <c r="H302" s="95">
        <v>0</v>
      </c>
      <c r="I302" s="95">
        <v>0</v>
      </c>
      <c r="J302" s="95">
        <v>0</v>
      </c>
      <c r="K302" s="95">
        <v>0</v>
      </c>
      <c r="L302" s="95">
        <v>0</v>
      </c>
      <c r="M302" s="95">
        <f t="shared" si="95"/>
        <v>15000</v>
      </c>
    </row>
    <row r="303" spans="1:13" ht="31.5" hidden="1" x14ac:dyDescent="0.25">
      <c r="A303" s="96" t="s">
        <v>373</v>
      </c>
      <c r="B303" s="93" t="s">
        <v>352</v>
      </c>
      <c r="C303" s="93" t="s">
        <v>352</v>
      </c>
      <c r="D303" s="93" t="s">
        <v>426</v>
      </c>
      <c r="E303" s="93" t="s">
        <v>374</v>
      </c>
      <c r="F303" s="95">
        <f t="shared" ref="F303:L303" si="110">F304</f>
        <v>0</v>
      </c>
      <c r="G303" s="95">
        <f t="shared" si="110"/>
        <v>0</v>
      </c>
      <c r="H303" s="95">
        <f t="shared" si="110"/>
        <v>0</v>
      </c>
      <c r="I303" s="95">
        <f t="shared" si="110"/>
        <v>0</v>
      </c>
      <c r="J303" s="95">
        <f t="shared" si="110"/>
        <v>0</v>
      </c>
      <c r="K303" s="95">
        <f t="shared" si="110"/>
        <v>0</v>
      </c>
      <c r="L303" s="95">
        <f t="shared" si="110"/>
        <v>0</v>
      </c>
      <c r="M303" s="95">
        <f t="shared" si="95"/>
        <v>0</v>
      </c>
    </row>
    <row r="304" spans="1:13" ht="15.75" hidden="1" x14ac:dyDescent="0.25">
      <c r="A304" s="96" t="s">
        <v>375</v>
      </c>
      <c r="B304" s="93" t="s">
        <v>352</v>
      </c>
      <c r="C304" s="93" t="s">
        <v>352</v>
      </c>
      <c r="D304" s="93" t="s">
        <v>426</v>
      </c>
      <c r="E304" s="93" t="s">
        <v>376</v>
      </c>
      <c r="F304" s="95"/>
      <c r="G304" s="95"/>
      <c r="H304" s="95"/>
      <c r="I304" s="95"/>
      <c r="J304" s="95"/>
      <c r="K304" s="95"/>
      <c r="L304" s="95"/>
      <c r="M304" s="95">
        <f t="shared" si="95"/>
        <v>0</v>
      </c>
    </row>
    <row r="305" spans="1:13" ht="31.5" x14ac:dyDescent="0.25">
      <c r="A305" s="96" t="s">
        <v>421</v>
      </c>
      <c r="B305" s="93" t="s">
        <v>352</v>
      </c>
      <c r="C305" s="93" t="s">
        <v>352</v>
      </c>
      <c r="D305" s="93" t="s">
        <v>427</v>
      </c>
      <c r="E305" s="97" t="s">
        <v>345</v>
      </c>
      <c r="F305" s="95">
        <f t="shared" ref="F305:L305" si="111">F306+F308</f>
        <v>233350</v>
      </c>
      <c r="G305" s="95">
        <f t="shared" si="111"/>
        <v>0</v>
      </c>
      <c r="H305" s="95">
        <f t="shared" si="111"/>
        <v>0</v>
      </c>
      <c r="I305" s="95">
        <f t="shared" si="111"/>
        <v>0</v>
      </c>
      <c r="J305" s="95">
        <f t="shared" si="111"/>
        <v>0</v>
      </c>
      <c r="K305" s="95">
        <f t="shared" si="111"/>
        <v>0</v>
      </c>
      <c r="L305" s="95">
        <f t="shared" si="111"/>
        <v>0</v>
      </c>
      <c r="M305" s="95">
        <f t="shared" si="95"/>
        <v>233350</v>
      </c>
    </row>
    <row r="306" spans="1:13" ht="47.25" x14ac:dyDescent="0.25">
      <c r="A306" s="96" t="s">
        <v>333</v>
      </c>
      <c r="B306" s="93" t="s">
        <v>352</v>
      </c>
      <c r="C306" s="93" t="s">
        <v>352</v>
      </c>
      <c r="D306" s="93" t="s">
        <v>427</v>
      </c>
      <c r="E306" s="93" t="s">
        <v>334</v>
      </c>
      <c r="F306" s="95">
        <f t="shared" ref="F306:L306" si="112">F307</f>
        <v>203350</v>
      </c>
      <c r="G306" s="95">
        <f t="shared" si="112"/>
        <v>0</v>
      </c>
      <c r="H306" s="95">
        <f t="shared" si="112"/>
        <v>0</v>
      </c>
      <c r="I306" s="95">
        <f t="shared" si="112"/>
        <v>0</v>
      </c>
      <c r="J306" s="95">
        <f t="shared" si="112"/>
        <v>0</v>
      </c>
      <c r="K306" s="95">
        <f t="shared" si="112"/>
        <v>0</v>
      </c>
      <c r="L306" s="95">
        <f t="shared" si="112"/>
        <v>0</v>
      </c>
      <c r="M306" s="95">
        <f t="shared" si="95"/>
        <v>203350</v>
      </c>
    </row>
    <row r="307" spans="1:13" ht="47.25" x14ac:dyDescent="0.25">
      <c r="A307" s="96" t="s">
        <v>335</v>
      </c>
      <c r="B307" s="93" t="s">
        <v>352</v>
      </c>
      <c r="C307" s="93" t="s">
        <v>352</v>
      </c>
      <c r="D307" s="93" t="s">
        <v>427</v>
      </c>
      <c r="E307" s="93" t="s">
        <v>336</v>
      </c>
      <c r="F307" s="95">
        <v>203350</v>
      </c>
      <c r="G307" s="95"/>
      <c r="H307" s="95"/>
      <c r="I307" s="95"/>
      <c r="J307" s="95"/>
      <c r="K307" s="95"/>
      <c r="L307" s="95"/>
      <c r="M307" s="95">
        <f t="shared" si="95"/>
        <v>203350</v>
      </c>
    </row>
    <row r="308" spans="1:13" ht="31.5" x14ac:dyDescent="0.25">
      <c r="A308" s="96" t="s">
        <v>373</v>
      </c>
      <c r="B308" s="93" t="s">
        <v>352</v>
      </c>
      <c r="C308" s="93" t="s">
        <v>352</v>
      </c>
      <c r="D308" s="93" t="s">
        <v>427</v>
      </c>
      <c r="E308" s="93" t="s">
        <v>374</v>
      </c>
      <c r="F308" s="95">
        <f t="shared" ref="F308:L308" si="113">F309</f>
        <v>30000</v>
      </c>
      <c r="G308" s="95">
        <f t="shared" si="113"/>
        <v>0</v>
      </c>
      <c r="H308" s="95">
        <f t="shared" si="113"/>
        <v>0</v>
      </c>
      <c r="I308" s="95">
        <f t="shared" si="113"/>
        <v>0</v>
      </c>
      <c r="J308" s="95">
        <f t="shared" si="113"/>
        <v>0</v>
      </c>
      <c r="K308" s="95">
        <f t="shared" si="113"/>
        <v>0</v>
      </c>
      <c r="L308" s="95">
        <f t="shared" si="113"/>
        <v>0</v>
      </c>
      <c r="M308" s="95">
        <f t="shared" si="95"/>
        <v>30000</v>
      </c>
    </row>
    <row r="309" spans="1:13" ht="15.75" x14ac:dyDescent="0.25">
      <c r="A309" s="96" t="s">
        <v>375</v>
      </c>
      <c r="B309" s="93" t="s">
        <v>352</v>
      </c>
      <c r="C309" s="93" t="s">
        <v>352</v>
      </c>
      <c r="D309" s="93" t="s">
        <v>427</v>
      </c>
      <c r="E309" s="93" t="s">
        <v>376</v>
      </c>
      <c r="F309" s="95">
        <v>30000</v>
      </c>
      <c r="G309" s="95">
        <v>0</v>
      </c>
      <c r="H309" s="95">
        <v>0</v>
      </c>
      <c r="I309" s="95">
        <v>0</v>
      </c>
      <c r="J309" s="95">
        <v>0</v>
      </c>
      <c r="K309" s="95">
        <v>0</v>
      </c>
      <c r="L309" s="95">
        <v>0</v>
      </c>
      <c r="M309" s="95">
        <f t="shared" si="95"/>
        <v>30000</v>
      </c>
    </row>
    <row r="310" spans="1:13" ht="31.5" x14ac:dyDescent="0.25">
      <c r="A310" s="94" t="s">
        <v>205</v>
      </c>
      <c r="B310" s="93" t="s">
        <v>352</v>
      </c>
      <c r="C310" s="93" t="s">
        <v>368</v>
      </c>
      <c r="D310" s="93" t="s">
        <v>345</v>
      </c>
      <c r="E310" s="93" t="s">
        <v>345</v>
      </c>
      <c r="F310" s="95">
        <f t="shared" ref="F310:L310" si="114">F311+F314+F321+F324+F327+F330</f>
        <v>16853350</v>
      </c>
      <c r="G310" s="95">
        <f t="shared" si="114"/>
        <v>0</v>
      </c>
      <c r="H310" s="95">
        <f t="shared" si="114"/>
        <v>0</v>
      </c>
      <c r="I310" s="95">
        <f t="shared" si="114"/>
        <v>-175000</v>
      </c>
      <c r="J310" s="95">
        <f t="shared" si="114"/>
        <v>175000</v>
      </c>
      <c r="K310" s="95">
        <f t="shared" si="114"/>
        <v>111500</v>
      </c>
      <c r="L310" s="95">
        <f t="shared" si="114"/>
        <v>27800</v>
      </c>
      <c r="M310" s="95">
        <f t="shared" si="95"/>
        <v>16992650</v>
      </c>
    </row>
    <row r="311" spans="1:13" ht="47.25" x14ac:dyDescent="0.25">
      <c r="A311" s="96" t="s">
        <v>331</v>
      </c>
      <c r="B311" s="93" t="s">
        <v>352</v>
      </c>
      <c r="C311" s="93" t="s">
        <v>368</v>
      </c>
      <c r="D311" s="93" t="s">
        <v>428</v>
      </c>
      <c r="E311" s="97" t="s">
        <v>345</v>
      </c>
      <c r="F311" s="95">
        <f t="shared" ref="F311:L312" si="115">F312</f>
        <v>1093680</v>
      </c>
      <c r="G311" s="95">
        <f t="shared" si="115"/>
        <v>0</v>
      </c>
      <c r="H311" s="95">
        <f t="shared" si="115"/>
        <v>0</v>
      </c>
      <c r="I311" s="95">
        <f t="shared" si="115"/>
        <v>0</v>
      </c>
      <c r="J311" s="95">
        <f t="shared" si="115"/>
        <v>0</v>
      </c>
      <c r="K311" s="95">
        <f t="shared" si="115"/>
        <v>0</v>
      </c>
      <c r="L311" s="95">
        <f t="shared" si="115"/>
        <v>0</v>
      </c>
      <c r="M311" s="95">
        <f t="shared" si="95"/>
        <v>1093680</v>
      </c>
    </row>
    <row r="312" spans="1:13" ht="110.25" x14ac:dyDescent="0.25">
      <c r="A312" s="96" t="s">
        <v>326</v>
      </c>
      <c r="B312" s="93" t="s">
        <v>352</v>
      </c>
      <c r="C312" s="93" t="s">
        <v>368</v>
      </c>
      <c r="D312" s="93" t="s">
        <v>428</v>
      </c>
      <c r="E312" s="93" t="s">
        <v>327</v>
      </c>
      <c r="F312" s="95">
        <f t="shared" si="115"/>
        <v>1093680</v>
      </c>
      <c r="G312" s="95">
        <f t="shared" si="115"/>
        <v>0</v>
      </c>
      <c r="H312" s="95">
        <f t="shared" si="115"/>
        <v>0</v>
      </c>
      <c r="I312" s="95">
        <f t="shared" si="115"/>
        <v>0</v>
      </c>
      <c r="J312" s="95">
        <f t="shared" si="115"/>
        <v>0</v>
      </c>
      <c r="K312" s="95">
        <f t="shared" si="115"/>
        <v>0</v>
      </c>
      <c r="L312" s="95">
        <f t="shared" si="115"/>
        <v>0</v>
      </c>
      <c r="M312" s="95">
        <f t="shared" si="95"/>
        <v>1093680</v>
      </c>
    </row>
    <row r="313" spans="1:13" ht="47.25" x14ac:dyDescent="0.25">
      <c r="A313" s="96" t="s">
        <v>328</v>
      </c>
      <c r="B313" s="93" t="s">
        <v>352</v>
      </c>
      <c r="C313" s="93" t="s">
        <v>368</v>
      </c>
      <c r="D313" s="93" t="s">
        <v>428</v>
      </c>
      <c r="E313" s="93" t="s">
        <v>329</v>
      </c>
      <c r="F313" s="95">
        <v>1093680</v>
      </c>
      <c r="G313" s="95">
        <v>0</v>
      </c>
      <c r="H313" s="95">
        <v>0</v>
      </c>
      <c r="I313" s="95">
        <v>0</v>
      </c>
      <c r="J313" s="95">
        <v>0</v>
      </c>
      <c r="K313" s="95">
        <v>0</v>
      </c>
      <c r="L313" s="95">
        <v>0</v>
      </c>
      <c r="M313" s="95">
        <f t="shared" si="95"/>
        <v>1093680</v>
      </c>
    </row>
    <row r="314" spans="1:13" ht="63" x14ac:dyDescent="0.25">
      <c r="A314" s="96" t="s">
        <v>429</v>
      </c>
      <c r="B314" s="93" t="s">
        <v>352</v>
      </c>
      <c r="C314" s="93" t="s">
        <v>368</v>
      </c>
      <c r="D314" s="93" t="s">
        <v>430</v>
      </c>
      <c r="E314" s="97" t="s">
        <v>345</v>
      </c>
      <c r="F314" s="95">
        <f t="shared" ref="F314:L314" si="116">F315+F317+F319</f>
        <v>13417345</v>
      </c>
      <c r="G314" s="95">
        <f t="shared" si="116"/>
        <v>0</v>
      </c>
      <c r="H314" s="95">
        <f t="shared" si="116"/>
        <v>0</v>
      </c>
      <c r="I314" s="95">
        <f t="shared" si="116"/>
        <v>-175000</v>
      </c>
      <c r="J314" s="95">
        <f t="shared" si="116"/>
        <v>175000</v>
      </c>
      <c r="K314" s="95">
        <f t="shared" si="116"/>
        <v>100000</v>
      </c>
      <c r="L314" s="95">
        <f t="shared" si="116"/>
        <v>32700</v>
      </c>
      <c r="M314" s="95">
        <f t="shared" si="95"/>
        <v>13550045</v>
      </c>
    </row>
    <row r="315" spans="1:13" ht="110.25" x14ac:dyDescent="0.25">
      <c r="A315" s="96" t="s">
        <v>326</v>
      </c>
      <c r="B315" s="93" t="s">
        <v>352</v>
      </c>
      <c r="C315" s="93" t="s">
        <v>368</v>
      </c>
      <c r="D315" s="93" t="s">
        <v>430</v>
      </c>
      <c r="E315" s="93" t="s">
        <v>327</v>
      </c>
      <c r="F315" s="95">
        <f t="shared" ref="F315:L315" si="117">F316</f>
        <v>12233410</v>
      </c>
      <c r="G315" s="95">
        <f t="shared" si="117"/>
        <v>0</v>
      </c>
      <c r="H315" s="95">
        <f t="shared" si="117"/>
        <v>0</v>
      </c>
      <c r="I315" s="95">
        <f t="shared" si="117"/>
        <v>-175000</v>
      </c>
      <c r="J315" s="95">
        <f t="shared" si="117"/>
        <v>175000</v>
      </c>
      <c r="K315" s="95">
        <f t="shared" si="117"/>
        <v>-100000</v>
      </c>
      <c r="L315" s="95">
        <f t="shared" si="117"/>
        <v>0</v>
      </c>
      <c r="M315" s="95">
        <f t="shared" si="95"/>
        <v>12133410</v>
      </c>
    </row>
    <row r="316" spans="1:13" ht="47.25" x14ac:dyDescent="0.25">
      <c r="A316" s="96" t="s">
        <v>328</v>
      </c>
      <c r="B316" s="93" t="s">
        <v>352</v>
      </c>
      <c r="C316" s="93" t="s">
        <v>368</v>
      </c>
      <c r="D316" s="93" t="s">
        <v>430</v>
      </c>
      <c r="E316" s="93" t="s">
        <v>329</v>
      </c>
      <c r="F316" s="95">
        <v>12233410</v>
      </c>
      <c r="G316" s="95">
        <v>0</v>
      </c>
      <c r="H316" s="95">
        <v>0</v>
      </c>
      <c r="I316" s="95">
        <v>-175000</v>
      </c>
      <c r="J316" s="95">
        <v>175000</v>
      </c>
      <c r="K316" s="95">
        <v>-100000</v>
      </c>
      <c r="L316" s="95"/>
      <c r="M316" s="95">
        <f t="shared" si="95"/>
        <v>12133410</v>
      </c>
    </row>
    <row r="317" spans="1:13" ht="47.25" x14ac:dyDescent="0.25">
      <c r="A317" s="96" t="s">
        <v>333</v>
      </c>
      <c r="B317" s="93" t="s">
        <v>352</v>
      </c>
      <c r="C317" s="93" t="s">
        <v>368</v>
      </c>
      <c r="D317" s="93" t="s">
        <v>430</v>
      </c>
      <c r="E317" s="93" t="s">
        <v>334</v>
      </c>
      <c r="F317" s="95">
        <f t="shared" ref="F317:L317" si="118">F318</f>
        <v>1031527</v>
      </c>
      <c r="G317" s="95">
        <f t="shared" si="118"/>
        <v>0</v>
      </c>
      <c r="H317" s="95">
        <f t="shared" si="118"/>
        <v>0</v>
      </c>
      <c r="I317" s="95">
        <f t="shared" si="118"/>
        <v>0</v>
      </c>
      <c r="J317" s="95">
        <f t="shared" si="118"/>
        <v>0</v>
      </c>
      <c r="K317" s="95">
        <f t="shared" si="118"/>
        <v>209080</v>
      </c>
      <c r="L317" s="95">
        <f t="shared" si="118"/>
        <v>32700</v>
      </c>
      <c r="M317" s="95">
        <f t="shared" si="95"/>
        <v>1273307</v>
      </c>
    </row>
    <row r="318" spans="1:13" ht="47.25" x14ac:dyDescent="0.25">
      <c r="A318" s="96" t="s">
        <v>335</v>
      </c>
      <c r="B318" s="93" t="s">
        <v>352</v>
      </c>
      <c r="C318" s="93" t="s">
        <v>368</v>
      </c>
      <c r="D318" s="93" t="s">
        <v>430</v>
      </c>
      <c r="E318" s="93" t="s">
        <v>336</v>
      </c>
      <c r="F318" s="95">
        <v>1031527</v>
      </c>
      <c r="G318" s="95"/>
      <c r="H318" s="95"/>
      <c r="I318" s="95"/>
      <c r="J318" s="95"/>
      <c r="K318" s="95">
        <v>209080</v>
      </c>
      <c r="L318" s="95">
        <v>32700</v>
      </c>
      <c r="M318" s="95">
        <f t="shared" si="95"/>
        <v>1273307</v>
      </c>
    </row>
    <row r="319" spans="1:13" ht="15.75" x14ac:dyDescent="0.25">
      <c r="A319" s="96" t="s">
        <v>337</v>
      </c>
      <c r="B319" s="93" t="s">
        <v>352</v>
      </c>
      <c r="C319" s="93" t="s">
        <v>368</v>
      </c>
      <c r="D319" s="93" t="s">
        <v>430</v>
      </c>
      <c r="E319" s="93" t="s">
        <v>338</v>
      </c>
      <c r="F319" s="95">
        <f t="shared" ref="F319:L319" si="119">F320</f>
        <v>152408</v>
      </c>
      <c r="G319" s="95">
        <f t="shared" si="119"/>
        <v>0</v>
      </c>
      <c r="H319" s="95">
        <f t="shared" si="119"/>
        <v>0</v>
      </c>
      <c r="I319" s="95">
        <f t="shared" si="119"/>
        <v>0</v>
      </c>
      <c r="J319" s="95">
        <f t="shared" si="119"/>
        <v>0</v>
      </c>
      <c r="K319" s="95">
        <f t="shared" si="119"/>
        <v>-9080</v>
      </c>
      <c r="L319" s="95">
        <f t="shared" si="119"/>
        <v>0</v>
      </c>
      <c r="M319" s="95">
        <f t="shared" si="95"/>
        <v>143328</v>
      </c>
    </row>
    <row r="320" spans="1:13" ht="31.5" x14ac:dyDescent="0.25">
      <c r="A320" s="96" t="s">
        <v>339</v>
      </c>
      <c r="B320" s="93" t="s">
        <v>352</v>
      </c>
      <c r="C320" s="93" t="s">
        <v>368</v>
      </c>
      <c r="D320" s="93" t="s">
        <v>430</v>
      </c>
      <c r="E320" s="93" t="s">
        <v>340</v>
      </c>
      <c r="F320" s="95">
        <v>152408</v>
      </c>
      <c r="G320" s="95">
        <v>0</v>
      </c>
      <c r="H320" s="95">
        <v>0</v>
      </c>
      <c r="I320" s="95">
        <v>0</v>
      </c>
      <c r="J320" s="95">
        <v>0</v>
      </c>
      <c r="K320" s="95">
        <v>-9080</v>
      </c>
      <c r="L320" s="95"/>
      <c r="M320" s="95">
        <f t="shared" si="95"/>
        <v>143328</v>
      </c>
    </row>
    <row r="321" spans="1:13" ht="31.5" x14ac:dyDescent="0.25">
      <c r="A321" s="96" t="s">
        <v>431</v>
      </c>
      <c r="B321" s="93" t="s">
        <v>352</v>
      </c>
      <c r="C321" s="93" t="s">
        <v>368</v>
      </c>
      <c r="D321" s="93" t="s">
        <v>432</v>
      </c>
      <c r="E321" s="97" t="s">
        <v>345</v>
      </c>
      <c r="F321" s="95">
        <f t="shared" ref="F321:L322" si="120">F322</f>
        <v>1961925</v>
      </c>
      <c r="G321" s="95">
        <f t="shared" si="120"/>
        <v>0</v>
      </c>
      <c r="H321" s="95">
        <f t="shared" si="120"/>
        <v>0</v>
      </c>
      <c r="I321" s="95">
        <f t="shared" si="120"/>
        <v>0</v>
      </c>
      <c r="J321" s="95">
        <f t="shared" si="120"/>
        <v>0</v>
      </c>
      <c r="K321" s="95">
        <f t="shared" si="120"/>
        <v>11500</v>
      </c>
      <c r="L321" s="95">
        <f t="shared" si="120"/>
        <v>0</v>
      </c>
      <c r="M321" s="95">
        <f t="shared" si="95"/>
        <v>1973425</v>
      </c>
    </row>
    <row r="322" spans="1:13" ht="63" x14ac:dyDescent="0.25">
      <c r="A322" s="96" t="s">
        <v>361</v>
      </c>
      <c r="B322" s="93" t="s">
        <v>352</v>
      </c>
      <c r="C322" s="93" t="s">
        <v>368</v>
      </c>
      <c r="D322" s="93" t="s">
        <v>432</v>
      </c>
      <c r="E322" s="93" t="s">
        <v>362</v>
      </c>
      <c r="F322" s="95">
        <f t="shared" si="120"/>
        <v>1961925</v>
      </c>
      <c r="G322" s="95">
        <f t="shared" si="120"/>
        <v>0</v>
      </c>
      <c r="H322" s="95">
        <f t="shared" si="120"/>
        <v>0</v>
      </c>
      <c r="I322" s="95">
        <f t="shared" si="120"/>
        <v>0</v>
      </c>
      <c r="J322" s="95">
        <f t="shared" si="120"/>
        <v>0</v>
      </c>
      <c r="K322" s="95">
        <f t="shared" si="120"/>
        <v>11500</v>
      </c>
      <c r="L322" s="95">
        <f t="shared" si="120"/>
        <v>0</v>
      </c>
      <c r="M322" s="95">
        <f t="shared" si="95"/>
        <v>1973425</v>
      </c>
    </row>
    <row r="323" spans="1:13" ht="15.75" x14ac:dyDescent="0.25">
      <c r="A323" s="96" t="s">
        <v>363</v>
      </c>
      <c r="B323" s="93" t="s">
        <v>352</v>
      </c>
      <c r="C323" s="93" t="s">
        <v>368</v>
      </c>
      <c r="D323" s="93" t="s">
        <v>432</v>
      </c>
      <c r="E323" s="93" t="s">
        <v>364</v>
      </c>
      <c r="F323" s="95">
        <v>1961925</v>
      </c>
      <c r="G323" s="95">
        <v>0</v>
      </c>
      <c r="H323" s="95">
        <v>0</v>
      </c>
      <c r="I323" s="95">
        <v>0</v>
      </c>
      <c r="J323" s="95">
        <v>0</v>
      </c>
      <c r="K323" s="95">
        <v>11500</v>
      </c>
      <c r="L323" s="95"/>
      <c r="M323" s="95">
        <f t="shared" si="95"/>
        <v>1973425</v>
      </c>
    </row>
    <row r="324" spans="1:13" ht="47.25" x14ac:dyDescent="0.25">
      <c r="A324" s="96" t="s">
        <v>433</v>
      </c>
      <c r="B324" s="93" t="s">
        <v>352</v>
      </c>
      <c r="C324" s="93" t="s">
        <v>368</v>
      </c>
      <c r="D324" s="93" t="s">
        <v>434</v>
      </c>
      <c r="E324" s="97" t="s">
        <v>345</v>
      </c>
      <c r="F324" s="95">
        <f t="shared" ref="F324:L325" si="121">F325</f>
        <v>150000</v>
      </c>
      <c r="G324" s="95">
        <f t="shared" si="121"/>
        <v>0</v>
      </c>
      <c r="H324" s="95">
        <f t="shared" si="121"/>
        <v>0</v>
      </c>
      <c r="I324" s="95">
        <f t="shared" si="121"/>
        <v>0</v>
      </c>
      <c r="J324" s="95">
        <f t="shared" si="121"/>
        <v>0</v>
      </c>
      <c r="K324" s="95">
        <f t="shared" si="121"/>
        <v>0</v>
      </c>
      <c r="L324" s="95">
        <f t="shared" si="121"/>
        <v>0</v>
      </c>
      <c r="M324" s="95">
        <f t="shared" si="95"/>
        <v>150000</v>
      </c>
    </row>
    <row r="325" spans="1:13" ht="47.25" x14ac:dyDescent="0.25">
      <c r="A325" s="96" t="s">
        <v>333</v>
      </c>
      <c r="B325" s="93" t="s">
        <v>352</v>
      </c>
      <c r="C325" s="93" t="s">
        <v>368</v>
      </c>
      <c r="D325" s="93" t="s">
        <v>434</v>
      </c>
      <c r="E325" s="93" t="s">
        <v>334</v>
      </c>
      <c r="F325" s="95">
        <f t="shared" si="121"/>
        <v>150000</v>
      </c>
      <c r="G325" s="95">
        <f t="shared" si="121"/>
        <v>0</v>
      </c>
      <c r="H325" s="95">
        <f t="shared" si="121"/>
        <v>0</v>
      </c>
      <c r="I325" s="95">
        <f t="shared" si="121"/>
        <v>0</v>
      </c>
      <c r="J325" s="95">
        <f t="shared" si="121"/>
        <v>0</v>
      </c>
      <c r="K325" s="95">
        <f t="shared" si="121"/>
        <v>0</v>
      </c>
      <c r="L325" s="95">
        <f t="shared" si="121"/>
        <v>0</v>
      </c>
      <c r="M325" s="95">
        <f t="shared" si="95"/>
        <v>150000</v>
      </c>
    </row>
    <row r="326" spans="1:13" ht="47.25" x14ac:dyDescent="0.25">
      <c r="A326" s="96" t="s">
        <v>335</v>
      </c>
      <c r="B326" s="93" t="s">
        <v>352</v>
      </c>
      <c r="C326" s="93" t="s">
        <v>368</v>
      </c>
      <c r="D326" s="93" t="s">
        <v>434</v>
      </c>
      <c r="E326" s="93" t="s">
        <v>336</v>
      </c>
      <c r="F326" s="95">
        <v>150000</v>
      </c>
      <c r="G326" s="95"/>
      <c r="H326" s="95"/>
      <c r="I326" s="95"/>
      <c r="J326" s="95"/>
      <c r="K326" s="95"/>
      <c r="L326" s="95"/>
      <c r="M326" s="95">
        <f t="shared" si="95"/>
        <v>150000</v>
      </c>
    </row>
    <row r="327" spans="1:13" ht="15.75" x14ac:dyDescent="0.25">
      <c r="A327" s="96" t="s">
        <v>435</v>
      </c>
      <c r="B327" s="93" t="s">
        <v>352</v>
      </c>
      <c r="C327" s="93" t="s">
        <v>368</v>
      </c>
      <c r="D327" s="93" t="s">
        <v>436</v>
      </c>
      <c r="E327" s="97" t="s">
        <v>345</v>
      </c>
      <c r="F327" s="95">
        <f t="shared" ref="F327:L328" si="122">F328</f>
        <v>54000</v>
      </c>
      <c r="G327" s="95">
        <f t="shared" si="122"/>
        <v>0</v>
      </c>
      <c r="H327" s="95">
        <f t="shared" si="122"/>
        <v>0</v>
      </c>
      <c r="I327" s="95">
        <f t="shared" si="122"/>
        <v>0</v>
      </c>
      <c r="J327" s="95">
        <f t="shared" si="122"/>
        <v>0</v>
      </c>
      <c r="K327" s="95">
        <f t="shared" si="122"/>
        <v>0</v>
      </c>
      <c r="L327" s="95">
        <f t="shared" si="122"/>
        <v>0</v>
      </c>
      <c r="M327" s="95">
        <f t="shared" si="95"/>
        <v>54000</v>
      </c>
    </row>
    <row r="328" spans="1:13" ht="31.5" x14ac:dyDescent="0.25">
      <c r="A328" s="96" t="s">
        <v>373</v>
      </c>
      <c r="B328" s="93" t="s">
        <v>352</v>
      </c>
      <c r="C328" s="93" t="s">
        <v>368</v>
      </c>
      <c r="D328" s="93" t="s">
        <v>436</v>
      </c>
      <c r="E328" s="93" t="s">
        <v>374</v>
      </c>
      <c r="F328" s="95">
        <f t="shared" si="122"/>
        <v>54000</v>
      </c>
      <c r="G328" s="95">
        <f t="shared" si="122"/>
        <v>0</v>
      </c>
      <c r="H328" s="95">
        <f t="shared" si="122"/>
        <v>0</v>
      </c>
      <c r="I328" s="95">
        <f t="shared" si="122"/>
        <v>0</v>
      </c>
      <c r="J328" s="95">
        <f t="shared" si="122"/>
        <v>0</v>
      </c>
      <c r="K328" s="95">
        <f t="shared" si="122"/>
        <v>0</v>
      </c>
      <c r="L328" s="95">
        <f t="shared" si="122"/>
        <v>0</v>
      </c>
      <c r="M328" s="95">
        <f t="shared" ref="M328:M391" si="123">SUM(F328:L328)</f>
        <v>54000</v>
      </c>
    </row>
    <row r="329" spans="1:13" ht="15.75" x14ac:dyDescent="0.25">
      <c r="A329" s="96" t="s">
        <v>435</v>
      </c>
      <c r="B329" s="93" t="s">
        <v>352</v>
      </c>
      <c r="C329" s="93" t="s">
        <v>368</v>
      </c>
      <c r="D329" s="93" t="s">
        <v>436</v>
      </c>
      <c r="E329" s="93" t="s">
        <v>437</v>
      </c>
      <c r="F329" s="95">
        <v>54000</v>
      </c>
      <c r="G329" s="95">
        <v>0</v>
      </c>
      <c r="H329" s="95">
        <v>0</v>
      </c>
      <c r="I329" s="95">
        <v>0</v>
      </c>
      <c r="J329" s="95">
        <v>0</v>
      </c>
      <c r="K329" s="95">
        <v>0</v>
      </c>
      <c r="L329" s="95">
        <v>0</v>
      </c>
      <c r="M329" s="95">
        <f t="shared" si="123"/>
        <v>54000</v>
      </c>
    </row>
    <row r="330" spans="1:13" ht="173.25" x14ac:dyDescent="0.25">
      <c r="A330" s="96" t="s">
        <v>646</v>
      </c>
      <c r="B330" s="93" t="s">
        <v>352</v>
      </c>
      <c r="C330" s="93" t="s">
        <v>368</v>
      </c>
      <c r="D330" s="93" t="s">
        <v>647</v>
      </c>
      <c r="E330" s="97" t="s">
        <v>345</v>
      </c>
      <c r="F330" s="95">
        <f t="shared" ref="F330:L331" si="124">F331</f>
        <v>176400</v>
      </c>
      <c r="G330" s="95">
        <f t="shared" si="124"/>
        <v>0</v>
      </c>
      <c r="H330" s="95">
        <f t="shared" si="124"/>
        <v>0</v>
      </c>
      <c r="I330" s="95">
        <f t="shared" si="124"/>
        <v>0</v>
      </c>
      <c r="J330" s="95">
        <f t="shared" si="124"/>
        <v>0</v>
      </c>
      <c r="K330" s="95">
        <f t="shared" si="124"/>
        <v>0</v>
      </c>
      <c r="L330" s="95">
        <f t="shared" si="124"/>
        <v>-4900</v>
      </c>
      <c r="M330" s="95">
        <f t="shared" si="123"/>
        <v>171500</v>
      </c>
    </row>
    <row r="331" spans="1:13" ht="31.5" x14ac:dyDescent="0.25">
      <c r="A331" s="96" t="s">
        <v>373</v>
      </c>
      <c r="B331" s="93" t="s">
        <v>352</v>
      </c>
      <c r="C331" s="93" t="s">
        <v>368</v>
      </c>
      <c r="D331" s="93" t="s">
        <v>647</v>
      </c>
      <c r="E331" s="93" t="s">
        <v>374</v>
      </c>
      <c r="F331" s="95">
        <f t="shared" si="124"/>
        <v>176400</v>
      </c>
      <c r="G331" s="95">
        <f t="shared" si="124"/>
        <v>0</v>
      </c>
      <c r="H331" s="95">
        <f t="shared" si="124"/>
        <v>0</v>
      </c>
      <c r="I331" s="95">
        <f t="shared" si="124"/>
        <v>0</v>
      </c>
      <c r="J331" s="95">
        <f t="shared" si="124"/>
        <v>0</v>
      </c>
      <c r="K331" s="95">
        <f t="shared" si="124"/>
        <v>0</v>
      </c>
      <c r="L331" s="95">
        <f t="shared" si="124"/>
        <v>-4900</v>
      </c>
      <c r="M331" s="95">
        <f t="shared" si="123"/>
        <v>171500</v>
      </c>
    </row>
    <row r="332" spans="1:13" ht="47.25" x14ac:dyDescent="0.25">
      <c r="A332" s="96" t="s">
        <v>453</v>
      </c>
      <c r="B332" s="93" t="s">
        <v>352</v>
      </c>
      <c r="C332" s="93" t="s">
        <v>368</v>
      </c>
      <c r="D332" s="93" t="s">
        <v>647</v>
      </c>
      <c r="E332" s="93" t="s">
        <v>438</v>
      </c>
      <c r="F332" s="95">
        <v>176400</v>
      </c>
      <c r="G332" s="95">
        <v>0</v>
      </c>
      <c r="H332" s="95">
        <v>0</v>
      </c>
      <c r="I332" s="95">
        <v>0</v>
      </c>
      <c r="J332" s="95">
        <v>0</v>
      </c>
      <c r="K332" s="95">
        <v>0</v>
      </c>
      <c r="L332" s="95">
        <v>-4900</v>
      </c>
      <c r="M332" s="95">
        <f t="shared" si="123"/>
        <v>171500</v>
      </c>
    </row>
    <row r="333" spans="1:13" ht="15.75" x14ac:dyDescent="0.25">
      <c r="A333" s="94" t="s">
        <v>206</v>
      </c>
      <c r="B333" s="93" t="s">
        <v>439</v>
      </c>
      <c r="C333" s="93" t="s">
        <v>345</v>
      </c>
      <c r="D333" s="93" t="s">
        <v>345</v>
      </c>
      <c r="E333" s="93" t="s">
        <v>345</v>
      </c>
      <c r="F333" s="95">
        <f t="shared" ref="F333:L333" si="125">F334+F359</f>
        <v>30601917</v>
      </c>
      <c r="G333" s="95">
        <f t="shared" si="125"/>
        <v>0</v>
      </c>
      <c r="H333" s="95">
        <f t="shared" si="125"/>
        <v>0</v>
      </c>
      <c r="I333" s="95">
        <f t="shared" si="125"/>
        <v>-334054.64</v>
      </c>
      <c r="J333" s="95">
        <f t="shared" si="125"/>
        <v>175000</v>
      </c>
      <c r="K333" s="95">
        <f t="shared" si="125"/>
        <v>-100216</v>
      </c>
      <c r="L333" s="95">
        <f t="shared" si="125"/>
        <v>199512.71</v>
      </c>
      <c r="M333" s="95">
        <f t="shared" si="123"/>
        <v>30542159.07</v>
      </c>
    </row>
    <row r="334" spans="1:13" ht="15.75" x14ac:dyDescent="0.25">
      <c r="A334" s="94" t="s">
        <v>648</v>
      </c>
      <c r="B334" s="93" t="s">
        <v>439</v>
      </c>
      <c r="C334" s="93" t="s">
        <v>323</v>
      </c>
      <c r="D334" s="93" t="s">
        <v>345</v>
      </c>
      <c r="E334" s="93" t="s">
        <v>345</v>
      </c>
      <c r="F334" s="95">
        <f t="shared" ref="F334:J334" si="126">F335+F338+F341+F344+F350+F356+F353</f>
        <v>19804835</v>
      </c>
      <c r="G334" s="95">
        <f t="shared" si="126"/>
        <v>0</v>
      </c>
      <c r="H334" s="95">
        <f t="shared" si="126"/>
        <v>0</v>
      </c>
      <c r="I334" s="95">
        <f t="shared" si="126"/>
        <v>-159054.64000000001</v>
      </c>
      <c r="J334" s="95">
        <f t="shared" si="126"/>
        <v>0</v>
      </c>
      <c r="K334" s="95">
        <f>K335+K338+K341+K344+K350+K356+K353+K347</f>
        <v>-40216</v>
      </c>
      <c r="L334" s="95">
        <f>L335+L338+L341+L344+L350+L356+L353+L347</f>
        <v>199512.71</v>
      </c>
      <c r="M334" s="95">
        <f t="shared" si="123"/>
        <v>19805077.07</v>
      </c>
    </row>
    <row r="335" spans="1:13" ht="15.75" x14ac:dyDescent="0.25">
      <c r="A335" s="96" t="s">
        <v>440</v>
      </c>
      <c r="B335" s="93" t="s">
        <v>439</v>
      </c>
      <c r="C335" s="93" t="s">
        <v>323</v>
      </c>
      <c r="D335" s="93" t="s">
        <v>441</v>
      </c>
      <c r="E335" s="97" t="s">
        <v>345</v>
      </c>
      <c r="F335" s="95">
        <f t="shared" ref="F335:L336" si="127">F336</f>
        <v>6103622</v>
      </c>
      <c r="G335" s="95">
        <f t="shared" si="127"/>
        <v>0</v>
      </c>
      <c r="H335" s="95">
        <f t="shared" si="127"/>
        <v>0</v>
      </c>
      <c r="I335" s="95">
        <f t="shared" si="127"/>
        <v>0</v>
      </c>
      <c r="J335" s="95">
        <f t="shared" si="127"/>
        <v>0</v>
      </c>
      <c r="K335" s="95">
        <f t="shared" si="127"/>
        <v>-175422</v>
      </c>
      <c r="L335" s="95">
        <f t="shared" si="127"/>
        <v>0</v>
      </c>
      <c r="M335" s="95">
        <f t="shared" si="123"/>
        <v>5928200</v>
      </c>
    </row>
    <row r="336" spans="1:13" ht="63" x14ac:dyDescent="0.25">
      <c r="A336" s="96" t="s">
        <v>361</v>
      </c>
      <c r="B336" s="93" t="s">
        <v>439</v>
      </c>
      <c r="C336" s="93" t="s">
        <v>323</v>
      </c>
      <c r="D336" s="93" t="s">
        <v>441</v>
      </c>
      <c r="E336" s="93" t="s">
        <v>362</v>
      </c>
      <c r="F336" s="95">
        <f t="shared" si="127"/>
        <v>6103622</v>
      </c>
      <c r="G336" s="95">
        <f t="shared" si="127"/>
        <v>0</v>
      </c>
      <c r="H336" s="95">
        <f t="shared" si="127"/>
        <v>0</v>
      </c>
      <c r="I336" s="95">
        <f t="shared" si="127"/>
        <v>0</v>
      </c>
      <c r="J336" s="95">
        <f t="shared" si="127"/>
        <v>0</v>
      </c>
      <c r="K336" s="95">
        <f t="shared" si="127"/>
        <v>-175422</v>
      </c>
      <c r="L336" s="95">
        <f t="shared" si="127"/>
        <v>0</v>
      </c>
      <c r="M336" s="95">
        <f t="shared" si="123"/>
        <v>5928200</v>
      </c>
    </row>
    <row r="337" spans="1:13" ht="15.75" x14ac:dyDescent="0.25">
      <c r="A337" s="96" t="s">
        <v>363</v>
      </c>
      <c r="B337" s="93" t="s">
        <v>439</v>
      </c>
      <c r="C337" s="93" t="s">
        <v>323</v>
      </c>
      <c r="D337" s="93" t="s">
        <v>441</v>
      </c>
      <c r="E337" s="93" t="s">
        <v>364</v>
      </c>
      <c r="F337" s="95">
        <v>6103622</v>
      </c>
      <c r="G337" s="95"/>
      <c r="H337" s="95"/>
      <c r="I337" s="95"/>
      <c r="J337" s="95"/>
      <c r="K337" s="95">
        <v>-175422</v>
      </c>
      <c r="L337" s="95"/>
      <c r="M337" s="95">
        <f t="shared" si="123"/>
        <v>5928200</v>
      </c>
    </row>
    <row r="338" spans="1:13" ht="31.5" x14ac:dyDescent="0.25">
      <c r="A338" s="96" t="s">
        <v>442</v>
      </c>
      <c r="B338" s="93" t="s">
        <v>439</v>
      </c>
      <c r="C338" s="93" t="s">
        <v>323</v>
      </c>
      <c r="D338" s="93" t="s">
        <v>443</v>
      </c>
      <c r="E338" s="97" t="s">
        <v>345</v>
      </c>
      <c r="F338" s="95">
        <f t="shared" ref="F338:L339" si="128">F339</f>
        <v>12442447</v>
      </c>
      <c r="G338" s="95">
        <f t="shared" si="128"/>
        <v>0</v>
      </c>
      <c r="H338" s="95">
        <f t="shared" si="128"/>
        <v>0</v>
      </c>
      <c r="I338" s="95">
        <f t="shared" si="128"/>
        <v>0</v>
      </c>
      <c r="J338" s="95">
        <f t="shared" si="128"/>
        <v>0</v>
      </c>
      <c r="K338" s="95">
        <f t="shared" si="128"/>
        <v>0</v>
      </c>
      <c r="L338" s="95">
        <f t="shared" si="128"/>
        <v>199512.71</v>
      </c>
      <c r="M338" s="95">
        <f t="shared" si="123"/>
        <v>12641959.710000001</v>
      </c>
    </row>
    <row r="339" spans="1:13" ht="63" x14ac:dyDescent="0.25">
      <c r="A339" s="96" t="s">
        <v>361</v>
      </c>
      <c r="B339" s="93" t="s">
        <v>439</v>
      </c>
      <c r="C339" s="93" t="s">
        <v>323</v>
      </c>
      <c r="D339" s="93" t="s">
        <v>443</v>
      </c>
      <c r="E339" s="93" t="s">
        <v>362</v>
      </c>
      <c r="F339" s="95">
        <f t="shared" si="128"/>
        <v>12442447</v>
      </c>
      <c r="G339" s="95">
        <f t="shared" si="128"/>
        <v>0</v>
      </c>
      <c r="H339" s="95">
        <f t="shared" si="128"/>
        <v>0</v>
      </c>
      <c r="I339" s="95">
        <f t="shared" si="128"/>
        <v>0</v>
      </c>
      <c r="J339" s="95">
        <f t="shared" si="128"/>
        <v>0</v>
      </c>
      <c r="K339" s="95">
        <f t="shared" si="128"/>
        <v>0</v>
      </c>
      <c r="L339" s="95">
        <f t="shared" si="128"/>
        <v>199512.71</v>
      </c>
      <c r="M339" s="95">
        <f t="shared" si="123"/>
        <v>12641959.710000001</v>
      </c>
    </row>
    <row r="340" spans="1:13" ht="15.75" x14ac:dyDescent="0.25">
      <c r="A340" s="96" t="s">
        <v>363</v>
      </c>
      <c r="B340" s="93" t="s">
        <v>439</v>
      </c>
      <c r="C340" s="93" t="s">
        <v>323</v>
      </c>
      <c r="D340" s="93" t="s">
        <v>443</v>
      </c>
      <c r="E340" s="93" t="s">
        <v>364</v>
      </c>
      <c r="F340" s="95">
        <v>12442447</v>
      </c>
      <c r="G340" s="95"/>
      <c r="H340" s="95"/>
      <c r="I340" s="95"/>
      <c r="J340" s="95"/>
      <c r="K340" s="95"/>
      <c r="L340" s="95">
        <v>199512.71</v>
      </c>
      <c r="M340" s="95">
        <f t="shared" si="123"/>
        <v>12641959.710000001</v>
      </c>
    </row>
    <row r="341" spans="1:13" ht="15.75" x14ac:dyDescent="0.25">
      <c r="A341" s="96" t="s">
        <v>444</v>
      </c>
      <c r="B341" s="93" t="s">
        <v>439</v>
      </c>
      <c r="C341" s="93" t="s">
        <v>323</v>
      </c>
      <c r="D341" s="93" t="s">
        <v>445</v>
      </c>
      <c r="E341" s="97" t="s">
        <v>345</v>
      </c>
      <c r="F341" s="95">
        <f t="shared" ref="F341:L342" si="129">F342</f>
        <v>42250</v>
      </c>
      <c r="G341" s="95">
        <f t="shared" si="129"/>
        <v>0</v>
      </c>
      <c r="H341" s="95">
        <f t="shared" si="129"/>
        <v>0</v>
      </c>
      <c r="I341" s="95">
        <f t="shared" si="129"/>
        <v>0</v>
      </c>
      <c r="J341" s="95">
        <f t="shared" si="129"/>
        <v>0</v>
      </c>
      <c r="K341" s="95">
        <f t="shared" si="129"/>
        <v>-42250</v>
      </c>
      <c r="L341" s="95">
        <f t="shared" si="129"/>
        <v>0</v>
      </c>
      <c r="M341" s="95">
        <f t="shared" si="123"/>
        <v>0</v>
      </c>
    </row>
    <row r="342" spans="1:13" ht="63" x14ac:dyDescent="0.25">
      <c r="A342" s="96" t="s">
        <v>361</v>
      </c>
      <c r="B342" s="93" t="s">
        <v>439</v>
      </c>
      <c r="C342" s="93" t="s">
        <v>323</v>
      </c>
      <c r="D342" s="93" t="s">
        <v>445</v>
      </c>
      <c r="E342" s="93" t="s">
        <v>362</v>
      </c>
      <c r="F342" s="95">
        <f t="shared" si="129"/>
        <v>42250</v>
      </c>
      <c r="G342" s="95">
        <f t="shared" si="129"/>
        <v>0</v>
      </c>
      <c r="H342" s="95">
        <f t="shared" si="129"/>
        <v>0</v>
      </c>
      <c r="I342" s="95">
        <f t="shared" si="129"/>
        <v>0</v>
      </c>
      <c r="J342" s="95">
        <f t="shared" si="129"/>
        <v>0</v>
      </c>
      <c r="K342" s="95">
        <f t="shared" si="129"/>
        <v>-42250</v>
      </c>
      <c r="L342" s="95">
        <f t="shared" si="129"/>
        <v>0</v>
      </c>
      <c r="M342" s="95">
        <f t="shared" si="123"/>
        <v>0</v>
      </c>
    </row>
    <row r="343" spans="1:13" ht="15.75" x14ac:dyDescent="0.25">
      <c r="A343" s="96" t="s">
        <v>363</v>
      </c>
      <c r="B343" s="93" t="s">
        <v>439</v>
      </c>
      <c r="C343" s="93" t="s">
        <v>323</v>
      </c>
      <c r="D343" s="93" t="s">
        <v>445</v>
      </c>
      <c r="E343" s="93" t="s">
        <v>364</v>
      </c>
      <c r="F343" s="95">
        <v>42250</v>
      </c>
      <c r="G343" s="95">
        <v>0</v>
      </c>
      <c r="H343" s="95">
        <v>0</v>
      </c>
      <c r="I343" s="95">
        <v>0</v>
      </c>
      <c r="J343" s="95">
        <v>0</v>
      </c>
      <c r="K343" s="95">
        <v>-42250</v>
      </c>
      <c r="L343" s="95"/>
      <c r="M343" s="95">
        <f t="shared" si="123"/>
        <v>0</v>
      </c>
    </row>
    <row r="344" spans="1:13" ht="47.25" x14ac:dyDescent="0.25">
      <c r="A344" s="96" t="s">
        <v>446</v>
      </c>
      <c r="B344" s="93" t="s">
        <v>439</v>
      </c>
      <c r="C344" s="93" t="s">
        <v>323</v>
      </c>
      <c r="D344" s="93" t="s">
        <v>447</v>
      </c>
      <c r="E344" s="97" t="s">
        <v>345</v>
      </c>
      <c r="F344" s="95">
        <f t="shared" ref="F344:L345" si="130">F345</f>
        <v>356300</v>
      </c>
      <c r="G344" s="95">
        <f t="shared" si="130"/>
        <v>0</v>
      </c>
      <c r="H344" s="95">
        <f t="shared" si="130"/>
        <v>0</v>
      </c>
      <c r="I344" s="95">
        <f t="shared" si="130"/>
        <v>-159054.64000000001</v>
      </c>
      <c r="J344" s="95">
        <f t="shared" si="130"/>
        <v>0</v>
      </c>
      <c r="K344" s="95">
        <f t="shared" si="130"/>
        <v>100000</v>
      </c>
      <c r="L344" s="95">
        <f t="shared" si="130"/>
        <v>0</v>
      </c>
      <c r="M344" s="95">
        <f t="shared" si="123"/>
        <v>297245.36</v>
      </c>
    </row>
    <row r="345" spans="1:13" ht="63" x14ac:dyDescent="0.25">
      <c r="A345" s="96" t="s">
        <v>361</v>
      </c>
      <c r="B345" s="93" t="s">
        <v>439</v>
      </c>
      <c r="C345" s="93" t="s">
        <v>323</v>
      </c>
      <c r="D345" s="93" t="s">
        <v>447</v>
      </c>
      <c r="E345" s="93" t="s">
        <v>362</v>
      </c>
      <c r="F345" s="95">
        <f t="shared" si="130"/>
        <v>356300</v>
      </c>
      <c r="G345" s="95">
        <f t="shared" si="130"/>
        <v>0</v>
      </c>
      <c r="H345" s="95">
        <f t="shared" si="130"/>
        <v>0</v>
      </c>
      <c r="I345" s="95">
        <f t="shared" si="130"/>
        <v>-159054.64000000001</v>
      </c>
      <c r="J345" s="95">
        <f t="shared" si="130"/>
        <v>0</v>
      </c>
      <c r="K345" s="95">
        <f t="shared" si="130"/>
        <v>100000</v>
      </c>
      <c r="L345" s="95">
        <f t="shared" si="130"/>
        <v>0</v>
      </c>
      <c r="M345" s="95">
        <f t="shared" si="123"/>
        <v>297245.36</v>
      </c>
    </row>
    <row r="346" spans="1:13" ht="15.75" x14ac:dyDescent="0.25">
      <c r="A346" s="96" t="s">
        <v>363</v>
      </c>
      <c r="B346" s="93" t="s">
        <v>439</v>
      </c>
      <c r="C346" s="93" t="s">
        <v>323</v>
      </c>
      <c r="D346" s="93" t="s">
        <v>447</v>
      </c>
      <c r="E346" s="93" t="s">
        <v>364</v>
      </c>
      <c r="F346" s="95">
        <v>356300</v>
      </c>
      <c r="G346" s="95"/>
      <c r="H346" s="95"/>
      <c r="I346" s="95">
        <v>-159054.64000000001</v>
      </c>
      <c r="J346" s="95"/>
      <c r="K346" s="95">
        <v>100000</v>
      </c>
      <c r="L346" s="95"/>
      <c r="M346" s="95">
        <f t="shared" si="123"/>
        <v>297245.36</v>
      </c>
    </row>
    <row r="347" spans="1:13" ht="31.5" x14ac:dyDescent="0.25">
      <c r="A347" s="96" t="s">
        <v>753</v>
      </c>
      <c r="B347" s="93" t="s">
        <v>439</v>
      </c>
      <c r="C347" s="93" t="s">
        <v>323</v>
      </c>
      <c r="D347" s="93" t="s">
        <v>754</v>
      </c>
      <c r="E347" s="97" t="s">
        <v>345</v>
      </c>
      <c r="F347" s="95"/>
      <c r="G347" s="95"/>
      <c r="H347" s="95"/>
      <c r="I347" s="95"/>
      <c r="J347" s="95"/>
      <c r="K347" s="95">
        <f>K348</f>
        <v>77456</v>
      </c>
      <c r="L347" s="95">
        <f>L348</f>
        <v>0</v>
      </c>
      <c r="M347" s="95">
        <f t="shared" si="123"/>
        <v>77456</v>
      </c>
    </row>
    <row r="348" spans="1:13" ht="63" x14ac:dyDescent="0.25">
      <c r="A348" s="96" t="s">
        <v>361</v>
      </c>
      <c r="B348" s="93" t="s">
        <v>439</v>
      </c>
      <c r="C348" s="93" t="s">
        <v>323</v>
      </c>
      <c r="D348" s="93" t="s">
        <v>754</v>
      </c>
      <c r="E348" s="93" t="s">
        <v>362</v>
      </c>
      <c r="F348" s="95"/>
      <c r="G348" s="95"/>
      <c r="H348" s="95"/>
      <c r="I348" s="95"/>
      <c r="J348" s="95"/>
      <c r="K348" s="95">
        <f>K349</f>
        <v>77456</v>
      </c>
      <c r="L348" s="95">
        <f>L349</f>
        <v>0</v>
      </c>
      <c r="M348" s="95">
        <f t="shared" si="123"/>
        <v>77456</v>
      </c>
    </row>
    <row r="349" spans="1:13" ht="15.75" x14ac:dyDescent="0.25">
      <c r="A349" s="96" t="s">
        <v>363</v>
      </c>
      <c r="B349" s="93" t="s">
        <v>439</v>
      </c>
      <c r="C349" s="93" t="s">
        <v>323</v>
      </c>
      <c r="D349" s="93" t="s">
        <v>754</v>
      </c>
      <c r="E349" s="93" t="s">
        <v>364</v>
      </c>
      <c r="F349" s="95"/>
      <c r="G349" s="95"/>
      <c r="H349" s="95"/>
      <c r="I349" s="95"/>
      <c r="J349" s="95"/>
      <c r="K349" s="95">
        <v>77456</v>
      </c>
      <c r="L349" s="95"/>
      <c r="M349" s="95">
        <f t="shared" si="123"/>
        <v>77456</v>
      </c>
    </row>
    <row r="350" spans="1:13" ht="63" x14ac:dyDescent="0.25">
      <c r="A350" s="96" t="s">
        <v>649</v>
      </c>
      <c r="B350" s="93" t="s">
        <v>439</v>
      </c>
      <c r="C350" s="93" t="s">
        <v>323</v>
      </c>
      <c r="D350" s="93" t="s">
        <v>448</v>
      </c>
      <c r="E350" s="97" t="s">
        <v>345</v>
      </c>
      <c r="F350" s="95">
        <f t="shared" ref="F350:L351" si="131">F351</f>
        <v>860216</v>
      </c>
      <c r="G350" s="95">
        <f t="shared" si="131"/>
        <v>0</v>
      </c>
      <c r="H350" s="95">
        <f t="shared" si="131"/>
        <v>0</v>
      </c>
      <c r="I350" s="95">
        <f t="shared" si="131"/>
        <v>0</v>
      </c>
      <c r="J350" s="95">
        <f t="shared" si="131"/>
        <v>0</v>
      </c>
      <c r="K350" s="95">
        <f t="shared" si="131"/>
        <v>0</v>
      </c>
      <c r="L350" s="95">
        <f t="shared" si="131"/>
        <v>0</v>
      </c>
      <c r="M350" s="95">
        <f t="shared" si="123"/>
        <v>860216</v>
      </c>
    </row>
    <row r="351" spans="1:13" ht="63" x14ac:dyDescent="0.25">
      <c r="A351" s="96" t="s">
        <v>361</v>
      </c>
      <c r="B351" s="93" t="s">
        <v>439</v>
      </c>
      <c r="C351" s="93" t="s">
        <v>323</v>
      </c>
      <c r="D351" s="93" t="s">
        <v>448</v>
      </c>
      <c r="E351" s="93" t="s">
        <v>362</v>
      </c>
      <c r="F351" s="95">
        <f t="shared" si="131"/>
        <v>860216</v>
      </c>
      <c r="G351" s="95">
        <f t="shared" si="131"/>
        <v>0</v>
      </c>
      <c r="H351" s="95">
        <f t="shared" si="131"/>
        <v>0</v>
      </c>
      <c r="I351" s="95">
        <f t="shared" si="131"/>
        <v>0</v>
      </c>
      <c r="J351" s="95">
        <f t="shared" si="131"/>
        <v>0</v>
      </c>
      <c r="K351" s="95">
        <f t="shared" si="131"/>
        <v>0</v>
      </c>
      <c r="L351" s="95">
        <f t="shared" si="131"/>
        <v>0</v>
      </c>
      <c r="M351" s="95">
        <f t="shared" si="123"/>
        <v>860216</v>
      </c>
    </row>
    <row r="352" spans="1:13" ht="15.75" x14ac:dyDescent="0.25">
      <c r="A352" s="96" t="s">
        <v>363</v>
      </c>
      <c r="B352" s="93" t="s">
        <v>439</v>
      </c>
      <c r="C352" s="93" t="s">
        <v>323</v>
      </c>
      <c r="D352" s="93" t="s">
        <v>448</v>
      </c>
      <c r="E352" s="93" t="s">
        <v>364</v>
      </c>
      <c r="F352" s="95">
        <v>860216</v>
      </c>
      <c r="G352" s="95"/>
      <c r="H352" s="95"/>
      <c r="I352" s="95"/>
      <c r="J352" s="95"/>
      <c r="K352" s="95"/>
      <c r="L352" s="95"/>
      <c r="M352" s="95">
        <f t="shared" si="123"/>
        <v>860216</v>
      </c>
    </row>
    <row r="353" spans="1:13" ht="94.5" hidden="1" x14ac:dyDescent="0.25">
      <c r="A353" s="68" t="s">
        <v>449</v>
      </c>
      <c r="B353" s="69" t="s">
        <v>439</v>
      </c>
      <c r="C353" s="69" t="s">
        <v>323</v>
      </c>
      <c r="D353" s="70" t="s">
        <v>450</v>
      </c>
      <c r="E353" s="71"/>
      <c r="F353" s="95">
        <f t="shared" ref="F353:L354" si="132">F354</f>
        <v>0</v>
      </c>
      <c r="G353" s="95">
        <f t="shared" si="132"/>
        <v>0</v>
      </c>
      <c r="H353" s="95">
        <f t="shared" si="132"/>
        <v>0</v>
      </c>
      <c r="I353" s="95">
        <f t="shared" si="132"/>
        <v>0</v>
      </c>
      <c r="J353" s="95">
        <f t="shared" si="132"/>
        <v>0</v>
      </c>
      <c r="K353" s="95">
        <f t="shared" si="132"/>
        <v>0</v>
      </c>
      <c r="L353" s="95">
        <f t="shared" si="132"/>
        <v>0</v>
      </c>
      <c r="M353" s="95">
        <f t="shared" si="123"/>
        <v>0</v>
      </c>
    </row>
    <row r="354" spans="1:13" ht="63" hidden="1" x14ac:dyDescent="0.25">
      <c r="A354" s="72" t="s">
        <v>361</v>
      </c>
      <c r="B354" s="69" t="s">
        <v>439</v>
      </c>
      <c r="C354" s="69" t="s">
        <v>323</v>
      </c>
      <c r="D354" s="74" t="s">
        <v>450</v>
      </c>
      <c r="E354" s="75" t="s">
        <v>362</v>
      </c>
      <c r="F354" s="95">
        <f t="shared" si="132"/>
        <v>0</v>
      </c>
      <c r="G354" s="95">
        <f t="shared" si="132"/>
        <v>0</v>
      </c>
      <c r="H354" s="95">
        <f t="shared" si="132"/>
        <v>0</v>
      </c>
      <c r="I354" s="95">
        <f t="shared" si="132"/>
        <v>0</v>
      </c>
      <c r="J354" s="95">
        <f t="shared" si="132"/>
        <v>0</v>
      </c>
      <c r="K354" s="95">
        <f t="shared" si="132"/>
        <v>0</v>
      </c>
      <c r="L354" s="95">
        <f t="shared" si="132"/>
        <v>0</v>
      </c>
      <c r="M354" s="95">
        <f t="shared" si="123"/>
        <v>0</v>
      </c>
    </row>
    <row r="355" spans="1:13" ht="15.75" hidden="1" x14ac:dyDescent="0.25">
      <c r="A355" s="72" t="s">
        <v>363</v>
      </c>
      <c r="B355" s="69" t="s">
        <v>439</v>
      </c>
      <c r="C355" s="69" t="s">
        <v>323</v>
      </c>
      <c r="D355" s="74" t="s">
        <v>450</v>
      </c>
      <c r="E355" s="75" t="s">
        <v>364</v>
      </c>
      <c r="F355" s="95">
        <v>0</v>
      </c>
      <c r="G355" s="95"/>
      <c r="H355" s="95"/>
      <c r="I355" s="95"/>
      <c r="J355" s="95"/>
      <c r="K355" s="95"/>
      <c r="L355" s="95"/>
      <c r="M355" s="95">
        <f t="shared" si="123"/>
        <v>0</v>
      </c>
    </row>
    <row r="356" spans="1:13" ht="31.5" hidden="1" x14ac:dyDescent="0.25">
      <c r="A356" s="96" t="s">
        <v>650</v>
      </c>
      <c r="B356" s="93" t="s">
        <v>439</v>
      </c>
      <c r="C356" s="93" t="s">
        <v>323</v>
      </c>
      <c r="D356" s="93" t="s">
        <v>651</v>
      </c>
      <c r="E356" s="93"/>
      <c r="F356" s="95">
        <f t="shared" ref="F356:L357" si="133">F357</f>
        <v>0</v>
      </c>
      <c r="G356" s="95">
        <f t="shared" si="133"/>
        <v>0</v>
      </c>
      <c r="H356" s="95">
        <f t="shared" si="133"/>
        <v>0</v>
      </c>
      <c r="I356" s="95">
        <f t="shared" si="133"/>
        <v>0</v>
      </c>
      <c r="J356" s="95">
        <f t="shared" si="133"/>
        <v>0</v>
      </c>
      <c r="K356" s="95">
        <f t="shared" si="133"/>
        <v>0</v>
      </c>
      <c r="L356" s="95">
        <f t="shared" si="133"/>
        <v>0</v>
      </c>
      <c r="M356" s="95">
        <f t="shared" si="123"/>
        <v>0</v>
      </c>
    </row>
    <row r="357" spans="1:13" ht="63" hidden="1" x14ac:dyDescent="0.25">
      <c r="A357" s="96" t="s">
        <v>361</v>
      </c>
      <c r="B357" s="93" t="s">
        <v>439</v>
      </c>
      <c r="C357" s="93" t="s">
        <v>323</v>
      </c>
      <c r="D357" s="93" t="s">
        <v>651</v>
      </c>
      <c r="E357" s="93">
        <v>600</v>
      </c>
      <c r="F357" s="95">
        <f t="shared" si="133"/>
        <v>0</v>
      </c>
      <c r="G357" s="95">
        <f t="shared" si="133"/>
        <v>0</v>
      </c>
      <c r="H357" s="95">
        <f t="shared" si="133"/>
        <v>0</v>
      </c>
      <c r="I357" s="95">
        <f t="shared" si="133"/>
        <v>0</v>
      </c>
      <c r="J357" s="95">
        <f t="shared" si="133"/>
        <v>0</v>
      </c>
      <c r="K357" s="95">
        <f t="shared" si="133"/>
        <v>0</v>
      </c>
      <c r="L357" s="95">
        <f t="shared" si="133"/>
        <v>0</v>
      </c>
      <c r="M357" s="95">
        <f t="shared" si="123"/>
        <v>0</v>
      </c>
    </row>
    <row r="358" spans="1:13" ht="15.75" hidden="1" x14ac:dyDescent="0.25">
      <c r="A358" s="96" t="s">
        <v>363</v>
      </c>
      <c r="B358" s="93" t="s">
        <v>439</v>
      </c>
      <c r="C358" s="93" t="s">
        <v>323</v>
      </c>
      <c r="D358" s="93" t="s">
        <v>651</v>
      </c>
      <c r="E358" s="93">
        <v>610</v>
      </c>
      <c r="F358" s="95">
        <v>0</v>
      </c>
      <c r="G358" s="95"/>
      <c r="H358" s="95"/>
      <c r="I358" s="95"/>
      <c r="J358" s="95"/>
      <c r="K358" s="95"/>
      <c r="L358" s="95"/>
      <c r="M358" s="95">
        <f t="shared" si="123"/>
        <v>0</v>
      </c>
    </row>
    <row r="359" spans="1:13" ht="31.5" x14ac:dyDescent="0.25">
      <c r="A359" s="94" t="s">
        <v>207</v>
      </c>
      <c r="B359" s="93" t="s">
        <v>439</v>
      </c>
      <c r="C359" s="93" t="s">
        <v>341</v>
      </c>
      <c r="D359" s="93" t="s">
        <v>345</v>
      </c>
      <c r="E359" s="93" t="s">
        <v>345</v>
      </c>
      <c r="F359" s="95">
        <f t="shared" ref="F359:L359" si="134">F360+F363+F370</f>
        <v>10797082</v>
      </c>
      <c r="G359" s="95">
        <f t="shared" si="134"/>
        <v>0</v>
      </c>
      <c r="H359" s="95">
        <f t="shared" si="134"/>
        <v>0</v>
      </c>
      <c r="I359" s="95">
        <f t="shared" si="134"/>
        <v>-175000</v>
      </c>
      <c r="J359" s="95">
        <f t="shared" si="134"/>
        <v>175000</v>
      </c>
      <c r="K359" s="95">
        <f t="shared" si="134"/>
        <v>-60000</v>
      </c>
      <c r="L359" s="95">
        <f t="shared" si="134"/>
        <v>0</v>
      </c>
      <c r="M359" s="95">
        <f t="shared" si="123"/>
        <v>10737082</v>
      </c>
    </row>
    <row r="360" spans="1:13" ht="47.25" x14ac:dyDescent="0.25">
      <c r="A360" s="96" t="s">
        <v>331</v>
      </c>
      <c r="B360" s="93" t="s">
        <v>439</v>
      </c>
      <c r="C360" s="93" t="s">
        <v>341</v>
      </c>
      <c r="D360" s="93" t="s">
        <v>451</v>
      </c>
      <c r="E360" s="97" t="s">
        <v>345</v>
      </c>
      <c r="F360" s="95">
        <f t="shared" ref="F360:L361" si="135">F361</f>
        <v>1419180</v>
      </c>
      <c r="G360" s="95">
        <f t="shared" si="135"/>
        <v>0</v>
      </c>
      <c r="H360" s="95">
        <f t="shared" si="135"/>
        <v>0</v>
      </c>
      <c r="I360" s="95">
        <f t="shared" si="135"/>
        <v>0</v>
      </c>
      <c r="J360" s="95">
        <f t="shared" si="135"/>
        <v>0</v>
      </c>
      <c r="K360" s="95">
        <f t="shared" si="135"/>
        <v>-60000</v>
      </c>
      <c r="L360" s="95">
        <f t="shared" si="135"/>
        <v>0</v>
      </c>
      <c r="M360" s="95">
        <f t="shared" si="123"/>
        <v>1359180</v>
      </c>
    </row>
    <row r="361" spans="1:13" ht="110.25" x14ac:dyDescent="0.25">
      <c r="A361" s="96" t="s">
        <v>326</v>
      </c>
      <c r="B361" s="93" t="s">
        <v>439</v>
      </c>
      <c r="C361" s="93" t="s">
        <v>341</v>
      </c>
      <c r="D361" s="93" t="s">
        <v>451</v>
      </c>
      <c r="E361" s="93" t="s">
        <v>327</v>
      </c>
      <c r="F361" s="95">
        <f t="shared" si="135"/>
        <v>1419180</v>
      </c>
      <c r="G361" s="95">
        <f t="shared" si="135"/>
        <v>0</v>
      </c>
      <c r="H361" s="95">
        <f t="shared" si="135"/>
        <v>0</v>
      </c>
      <c r="I361" s="95">
        <f t="shared" si="135"/>
        <v>0</v>
      </c>
      <c r="J361" s="95">
        <f t="shared" si="135"/>
        <v>0</v>
      </c>
      <c r="K361" s="95">
        <f t="shared" si="135"/>
        <v>-60000</v>
      </c>
      <c r="L361" s="95">
        <f t="shared" si="135"/>
        <v>0</v>
      </c>
      <c r="M361" s="95">
        <f t="shared" si="123"/>
        <v>1359180</v>
      </c>
    </row>
    <row r="362" spans="1:13" ht="47.25" x14ac:dyDescent="0.25">
      <c r="A362" s="96" t="s">
        <v>328</v>
      </c>
      <c r="B362" s="93" t="s">
        <v>439</v>
      </c>
      <c r="C362" s="93" t="s">
        <v>341</v>
      </c>
      <c r="D362" s="93" t="s">
        <v>451</v>
      </c>
      <c r="E362" s="93" t="s">
        <v>329</v>
      </c>
      <c r="F362" s="95">
        <v>1419180</v>
      </c>
      <c r="G362" s="95">
        <v>0</v>
      </c>
      <c r="H362" s="95">
        <v>0</v>
      </c>
      <c r="I362" s="95">
        <v>0</v>
      </c>
      <c r="J362" s="95">
        <v>0</v>
      </c>
      <c r="K362" s="95">
        <v>-60000</v>
      </c>
      <c r="L362" s="95"/>
      <c r="M362" s="95">
        <f t="shared" si="123"/>
        <v>1359180</v>
      </c>
    </row>
    <row r="363" spans="1:13" ht="63" x14ac:dyDescent="0.25">
      <c r="A363" s="96" t="s">
        <v>429</v>
      </c>
      <c r="B363" s="93" t="s">
        <v>439</v>
      </c>
      <c r="C363" s="93" t="s">
        <v>341</v>
      </c>
      <c r="D363" s="93" t="s">
        <v>452</v>
      </c>
      <c r="E363" s="97" t="s">
        <v>345</v>
      </c>
      <c r="F363" s="95">
        <f t="shared" ref="F363:L363" si="136">F364+F366+F368</f>
        <v>9352902</v>
      </c>
      <c r="G363" s="95">
        <f t="shared" si="136"/>
        <v>0</v>
      </c>
      <c r="H363" s="95">
        <f t="shared" si="136"/>
        <v>0</v>
      </c>
      <c r="I363" s="95">
        <f t="shared" si="136"/>
        <v>-175000</v>
      </c>
      <c r="J363" s="95">
        <f t="shared" si="136"/>
        <v>175000</v>
      </c>
      <c r="K363" s="95">
        <f t="shared" si="136"/>
        <v>0</v>
      </c>
      <c r="L363" s="95">
        <f t="shared" si="136"/>
        <v>0</v>
      </c>
      <c r="M363" s="95">
        <f t="shared" si="123"/>
        <v>9352902</v>
      </c>
    </row>
    <row r="364" spans="1:13" ht="110.25" x14ac:dyDescent="0.25">
      <c r="A364" s="96" t="s">
        <v>326</v>
      </c>
      <c r="B364" s="93" t="s">
        <v>439</v>
      </c>
      <c r="C364" s="93" t="s">
        <v>341</v>
      </c>
      <c r="D364" s="93" t="s">
        <v>452</v>
      </c>
      <c r="E364" s="93" t="s">
        <v>327</v>
      </c>
      <c r="F364" s="95">
        <f t="shared" ref="F364:L364" si="137">F365</f>
        <v>9105577</v>
      </c>
      <c r="G364" s="95">
        <f t="shared" si="137"/>
        <v>0</v>
      </c>
      <c r="H364" s="95">
        <f t="shared" si="137"/>
        <v>0</v>
      </c>
      <c r="I364" s="95">
        <f t="shared" si="137"/>
        <v>-175000</v>
      </c>
      <c r="J364" s="95">
        <f t="shared" si="137"/>
        <v>175000</v>
      </c>
      <c r="K364" s="95">
        <f t="shared" si="137"/>
        <v>-86000</v>
      </c>
      <c r="L364" s="95">
        <f t="shared" si="137"/>
        <v>0</v>
      </c>
      <c r="M364" s="95">
        <f t="shared" si="123"/>
        <v>9019577</v>
      </c>
    </row>
    <row r="365" spans="1:13" ht="47.25" x14ac:dyDescent="0.25">
      <c r="A365" s="96" t="s">
        <v>328</v>
      </c>
      <c r="B365" s="93" t="s">
        <v>439</v>
      </c>
      <c r="C365" s="93" t="s">
        <v>341</v>
      </c>
      <c r="D365" s="93" t="s">
        <v>452</v>
      </c>
      <c r="E365" s="93" t="s">
        <v>329</v>
      </c>
      <c r="F365" s="95">
        <v>9105577</v>
      </c>
      <c r="G365" s="95">
        <v>0</v>
      </c>
      <c r="H365" s="95">
        <v>0</v>
      </c>
      <c r="I365" s="95">
        <v>-175000</v>
      </c>
      <c r="J365" s="95">
        <v>175000</v>
      </c>
      <c r="K365" s="95">
        <v>-86000</v>
      </c>
      <c r="L365" s="95"/>
      <c r="M365" s="95">
        <f t="shared" si="123"/>
        <v>9019577</v>
      </c>
    </row>
    <row r="366" spans="1:13" ht="47.25" x14ac:dyDescent="0.25">
      <c r="A366" s="96" t="s">
        <v>333</v>
      </c>
      <c r="B366" s="93" t="s">
        <v>439</v>
      </c>
      <c r="C366" s="93" t="s">
        <v>341</v>
      </c>
      <c r="D366" s="93" t="s">
        <v>452</v>
      </c>
      <c r="E366" s="93" t="s">
        <v>334</v>
      </c>
      <c r="F366" s="95">
        <f t="shared" ref="F366:L366" si="138">F367</f>
        <v>246816</v>
      </c>
      <c r="G366" s="95">
        <f t="shared" si="138"/>
        <v>0</v>
      </c>
      <c r="H366" s="95">
        <f t="shared" si="138"/>
        <v>0</v>
      </c>
      <c r="I366" s="95">
        <f t="shared" si="138"/>
        <v>0</v>
      </c>
      <c r="J366" s="95">
        <f t="shared" si="138"/>
        <v>0</v>
      </c>
      <c r="K366" s="95">
        <f t="shared" si="138"/>
        <v>86000</v>
      </c>
      <c r="L366" s="95">
        <f t="shared" si="138"/>
        <v>0</v>
      </c>
      <c r="M366" s="95">
        <f t="shared" si="123"/>
        <v>332816</v>
      </c>
    </row>
    <row r="367" spans="1:13" ht="47.25" x14ac:dyDescent="0.25">
      <c r="A367" s="96" t="s">
        <v>335</v>
      </c>
      <c r="B367" s="93" t="s">
        <v>439</v>
      </c>
      <c r="C367" s="93" t="s">
        <v>341</v>
      </c>
      <c r="D367" s="93" t="s">
        <v>452</v>
      </c>
      <c r="E367" s="93" t="s">
        <v>336</v>
      </c>
      <c r="F367" s="95">
        <v>246816</v>
      </c>
      <c r="G367" s="95"/>
      <c r="H367" s="95"/>
      <c r="I367" s="95"/>
      <c r="J367" s="95"/>
      <c r="K367" s="95">
        <v>86000</v>
      </c>
      <c r="L367" s="95"/>
      <c r="M367" s="95">
        <f t="shared" si="123"/>
        <v>332816</v>
      </c>
    </row>
    <row r="368" spans="1:13" ht="15.75" x14ac:dyDescent="0.25">
      <c r="A368" s="96" t="s">
        <v>337</v>
      </c>
      <c r="B368" s="93" t="s">
        <v>439</v>
      </c>
      <c r="C368" s="93" t="s">
        <v>341</v>
      </c>
      <c r="D368" s="93" t="s">
        <v>452</v>
      </c>
      <c r="E368" s="93" t="s">
        <v>338</v>
      </c>
      <c r="F368" s="95">
        <f t="shared" ref="F368:L368" si="139">F369</f>
        <v>509</v>
      </c>
      <c r="G368" s="95">
        <f t="shared" si="139"/>
        <v>0</v>
      </c>
      <c r="H368" s="95">
        <f t="shared" si="139"/>
        <v>0</v>
      </c>
      <c r="I368" s="95">
        <f t="shared" si="139"/>
        <v>0</v>
      </c>
      <c r="J368" s="95">
        <f t="shared" si="139"/>
        <v>0</v>
      </c>
      <c r="K368" s="95">
        <f t="shared" si="139"/>
        <v>0</v>
      </c>
      <c r="L368" s="95">
        <f t="shared" si="139"/>
        <v>0</v>
      </c>
      <c r="M368" s="95">
        <f t="shared" si="123"/>
        <v>509</v>
      </c>
    </row>
    <row r="369" spans="1:13" ht="31.5" x14ac:dyDescent="0.25">
      <c r="A369" s="96" t="s">
        <v>339</v>
      </c>
      <c r="B369" s="93" t="s">
        <v>439</v>
      </c>
      <c r="C369" s="93" t="s">
        <v>341</v>
      </c>
      <c r="D369" s="93" t="s">
        <v>452</v>
      </c>
      <c r="E369" s="93" t="s">
        <v>340</v>
      </c>
      <c r="F369" s="95">
        <v>509</v>
      </c>
      <c r="G369" s="95">
        <v>0</v>
      </c>
      <c r="H369" s="95">
        <v>0</v>
      </c>
      <c r="I369" s="95">
        <v>0</v>
      </c>
      <c r="J369" s="95">
        <v>0</v>
      </c>
      <c r="K369" s="95">
        <v>0</v>
      </c>
      <c r="L369" s="95">
        <v>0</v>
      </c>
      <c r="M369" s="95">
        <f t="shared" si="123"/>
        <v>509</v>
      </c>
    </row>
    <row r="370" spans="1:13" ht="15.75" x14ac:dyDescent="0.25">
      <c r="A370" s="68" t="s">
        <v>444</v>
      </c>
      <c r="B370" s="69" t="s">
        <v>439</v>
      </c>
      <c r="C370" s="69" t="s">
        <v>341</v>
      </c>
      <c r="D370" s="70" t="s">
        <v>445</v>
      </c>
      <c r="E370" s="71"/>
      <c r="F370" s="95">
        <f t="shared" ref="F370:L371" si="140">F371</f>
        <v>25000</v>
      </c>
      <c r="G370" s="95">
        <f t="shared" si="140"/>
        <v>0</v>
      </c>
      <c r="H370" s="95">
        <f t="shared" si="140"/>
        <v>0</v>
      </c>
      <c r="I370" s="95">
        <f t="shared" si="140"/>
        <v>0</v>
      </c>
      <c r="J370" s="95">
        <f t="shared" si="140"/>
        <v>0</v>
      </c>
      <c r="K370" s="95">
        <f t="shared" si="140"/>
        <v>0</v>
      </c>
      <c r="L370" s="95">
        <f t="shared" si="140"/>
        <v>0</v>
      </c>
      <c r="M370" s="95">
        <f t="shared" si="123"/>
        <v>25000</v>
      </c>
    </row>
    <row r="371" spans="1:13" ht="47.25" x14ac:dyDescent="0.25">
      <c r="A371" s="72" t="s">
        <v>333</v>
      </c>
      <c r="B371" s="73" t="s">
        <v>439</v>
      </c>
      <c r="C371" s="73" t="s">
        <v>341</v>
      </c>
      <c r="D371" s="74" t="s">
        <v>445</v>
      </c>
      <c r="E371" s="75" t="s">
        <v>334</v>
      </c>
      <c r="F371" s="95">
        <f t="shared" si="140"/>
        <v>25000</v>
      </c>
      <c r="G371" s="95">
        <f t="shared" si="140"/>
        <v>0</v>
      </c>
      <c r="H371" s="95">
        <f t="shared" si="140"/>
        <v>0</v>
      </c>
      <c r="I371" s="95">
        <f t="shared" si="140"/>
        <v>0</v>
      </c>
      <c r="J371" s="95">
        <f t="shared" si="140"/>
        <v>0</v>
      </c>
      <c r="K371" s="95">
        <f t="shared" si="140"/>
        <v>0</v>
      </c>
      <c r="L371" s="95">
        <f t="shared" si="140"/>
        <v>0</v>
      </c>
      <c r="M371" s="95">
        <f t="shared" si="123"/>
        <v>25000</v>
      </c>
    </row>
    <row r="372" spans="1:13" ht="47.25" x14ac:dyDescent="0.25">
      <c r="A372" s="72" t="s">
        <v>335</v>
      </c>
      <c r="B372" s="73" t="s">
        <v>439</v>
      </c>
      <c r="C372" s="73" t="s">
        <v>341</v>
      </c>
      <c r="D372" s="74" t="s">
        <v>445</v>
      </c>
      <c r="E372" s="75" t="s">
        <v>336</v>
      </c>
      <c r="F372" s="95">
        <v>25000</v>
      </c>
      <c r="G372" s="95"/>
      <c r="H372" s="95"/>
      <c r="I372" s="95"/>
      <c r="J372" s="95"/>
      <c r="K372" s="95"/>
      <c r="L372" s="95"/>
      <c r="M372" s="95">
        <f t="shared" si="123"/>
        <v>25000</v>
      </c>
    </row>
    <row r="373" spans="1:13" ht="15.75" x14ac:dyDescent="0.25">
      <c r="A373" s="94" t="s">
        <v>208</v>
      </c>
      <c r="B373" s="93" t="s">
        <v>377</v>
      </c>
      <c r="C373" s="93" t="s">
        <v>345</v>
      </c>
      <c r="D373" s="93" t="s">
        <v>345</v>
      </c>
      <c r="E373" s="93" t="s">
        <v>345</v>
      </c>
      <c r="F373" s="95">
        <f t="shared" ref="F373:L373" si="141">F374+F378+F382+F402</f>
        <v>27251802.760000002</v>
      </c>
      <c r="G373" s="95">
        <f t="shared" si="141"/>
        <v>0</v>
      </c>
      <c r="H373" s="95">
        <f t="shared" si="141"/>
        <v>132.80000000000001</v>
      </c>
      <c r="I373" s="95">
        <f t="shared" si="141"/>
        <v>0</v>
      </c>
      <c r="J373" s="95">
        <f t="shared" si="141"/>
        <v>0</v>
      </c>
      <c r="K373" s="95">
        <f t="shared" si="141"/>
        <v>1491248.83</v>
      </c>
      <c r="L373" s="95">
        <f t="shared" si="141"/>
        <v>0</v>
      </c>
      <c r="M373" s="95">
        <f t="shared" si="123"/>
        <v>28743184.390000001</v>
      </c>
    </row>
    <row r="374" spans="1:13" ht="15.75" x14ac:dyDescent="0.25">
      <c r="A374" s="94" t="s">
        <v>209</v>
      </c>
      <c r="B374" s="93" t="s">
        <v>377</v>
      </c>
      <c r="C374" s="93" t="s">
        <v>323</v>
      </c>
      <c r="D374" s="93" t="s">
        <v>345</v>
      </c>
      <c r="E374" s="93" t="s">
        <v>345</v>
      </c>
      <c r="F374" s="95">
        <f t="shared" ref="F374:L376" si="142">F375</f>
        <v>3491625</v>
      </c>
      <c r="G374" s="95">
        <f t="shared" si="142"/>
        <v>0</v>
      </c>
      <c r="H374" s="95">
        <f t="shared" si="142"/>
        <v>0</v>
      </c>
      <c r="I374" s="95">
        <f t="shared" si="142"/>
        <v>0</v>
      </c>
      <c r="J374" s="95">
        <f t="shared" si="142"/>
        <v>0</v>
      </c>
      <c r="K374" s="95">
        <f t="shared" si="142"/>
        <v>-381583.17</v>
      </c>
      <c r="L374" s="95">
        <f t="shared" si="142"/>
        <v>0</v>
      </c>
      <c r="M374" s="95">
        <f t="shared" si="123"/>
        <v>3110041.83</v>
      </c>
    </row>
    <row r="375" spans="1:13" ht="31.5" x14ac:dyDescent="0.25">
      <c r="A375" s="96" t="s">
        <v>454</v>
      </c>
      <c r="B375" s="93" t="s">
        <v>377</v>
      </c>
      <c r="C375" s="93" t="s">
        <v>323</v>
      </c>
      <c r="D375" s="93" t="s">
        <v>652</v>
      </c>
      <c r="E375" s="97" t="s">
        <v>345</v>
      </c>
      <c r="F375" s="95">
        <f t="shared" si="142"/>
        <v>3491625</v>
      </c>
      <c r="G375" s="95">
        <f t="shared" si="142"/>
        <v>0</v>
      </c>
      <c r="H375" s="95">
        <f t="shared" si="142"/>
        <v>0</v>
      </c>
      <c r="I375" s="95">
        <f t="shared" si="142"/>
        <v>0</v>
      </c>
      <c r="J375" s="95">
        <f t="shared" si="142"/>
        <v>0</v>
      </c>
      <c r="K375" s="95">
        <f t="shared" si="142"/>
        <v>-381583.17</v>
      </c>
      <c r="L375" s="95">
        <f t="shared" si="142"/>
        <v>0</v>
      </c>
      <c r="M375" s="95">
        <f t="shared" si="123"/>
        <v>3110041.83</v>
      </c>
    </row>
    <row r="376" spans="1:13" ht="31.5" x14ac:dyDescent="0.25">
      <c r="A376" s="96" t="s">
        <v>373</v>
      </c>
      <c r="B376" s="93" t="s">
        <v>377</v>
      </c>
      <c r="C376" s="93" t="s">
        <v>323</v>
      </c>
      <c r="D376" s="93" t="s">
        <v>652</v>
      </c>
      <c r="E376" s="93" t="s">
        <v>374</v>
      </c>
      <c r="F376" s="95">
        <f t="shared" si="142"/>
        <v>3491625</v>
      </c>
      <c r="G376" s="95">
        <f t="shared" si="142"/>
        <v>0</v>
      </c>
      <c r="H376" s="95">
        <f t="shared" si="142"/>
        <v>0</v>
      </c>
      <c r="I376" s="95">
        <f t="shared" si="142"/>
        <v>0</v>
      </c>
      <c r="J376" s="95">
        <f t="shared" si="142"/>
        <v>0</v>
      </c>
      <c r="K376" s="95">
        <f t="shared" si="142"/>
        <v>-381583.17</v>
      </c>
      <c r="L376" s="95">
        <f t="shared" si="142"/>
        <v>0</v>
      </c>
      <c r="M376" s="95">
        <f t="shared" si="123"/>
        <v>3110041.83</v>
      </c>
    </row>
    <row r="377" spans="1:13" ht="47.25" x14ac:dyDescent="0.25">
      <c r="A377" s="96" t="s">
        <v>453</v>
      </c>
      <c r="B377" s="93" t="s">
        <v>377</v>
      </c>
      <c r="C377" s="93" t="s">
        <v>323</v>
      </c>
      <c r="D377" s="93" t="s">
        <v>652</v>
      </c>
      <c r="E377" s="93" t="s">
        <v>438</v>
      </c>
      <c r="F377" s="95">
        <v>3491625</v>
      </c>
      <c r="G377" s="95">
        <v>0</v>
      </c>
      <c r="H377" s="95">
        <v>0</v>
      </c>
      <c r="I377" s="95">
        <v>0</v>
      </c>
      <c r="J377" s="95">
        <v>0</v>
      </c>
      <c r="K377" s="95">
        <v>-381583.17</v>
      </c>
      <c r="L377" s="95"/>
      <c r="M377" s="95">
        <f t="shared" si="123"/>
        <v>3110041.83</v>
      </c>
    </row>
    <row r="378" spans="1:13" ht="15.75" x14ac:dyDescent="0.25">
      <c r="A378" s="94" t="s">
        <v>210</v>
      </c>
      <c r="B378" s="93" t="s">
        <v>377</v>
      </c>
      <c r="C378" s="93" t="s">
        <v>330</v>
      </c>
      <c r="D378" s="93" t="s">
        <v>345</v>
      </c>
      <c r="E378" s="93" t="s">
        <v>345</v>
      </c>
      <c r="F378" s="95">
        <f t="shared" ref="F378:L380" si="143">F379</f>
        <v>121600</v>
      </c>
      <c r="G378" s="95">
        <f t="shared" si="143"/>
        <v>-121600</v>
      </c>
      <c r="H378" s="95">
        <f t="shared" si="143"/>
        <v>0</v>
      </c>
      <c r="I378" s="95">
        <f t="shared" si="143"/>
        <v>0</v>
      </c>
      <c r="J378" s="95">
        <f t="shared" si="143"/>
        <v>0</v>
      </c>
      <c r="K378" s="95">
        <f t="shared" si="143"/>
        <v>0</v>
      </c>
      <c r="L378" s="95">
        <f t="shared" si="143"/>
        <v>0</v>
      </c>
      <c r="M378" s="95">
        <f t="shared" si="123"/>
        <v>0</v>
      </c>
    </row>
    <row r="379" spans="1:13" ht="63" x14ac:dyDescent="0.25">
      <c r="A379" s="96" t="s">
        <v>455</v>
      </c>
      <c r="B379" s="93" t="s">
        <v>377</v>
      </c>
      <c r="C379" s="93" t="s">
        <v>330</v>
      </c>
      <c r="D379" s="93" t="s">
        <v>653</v>
      </c>
      <c r="E379" s="97" t="s">
        <v>345</v>
      </c>
      <c r="F379" s="95">
        <f t="shared" si="143"/>
        <v>121600</v>
      </c>
      <c r="G379" s="95">
        <f t="shared" si="143"/>
        <v>-121600</v>
      </c>
      <c r="H379" s="95">
        <f t="shared" si="143"/>
        <v>0</v>
      </c>
      <c r="I379" s="95">
        <f t="shared" si="143"/>
        <v>0</v>
      </c>
      <c r="J379" s="95">
        <f t="shared" si="143"/>
        <v>0</v>
      </c>
      <c r="K379" s="95">
        <f t="shared" si="143"/>
        <v>0</v>
      </c>
      <c r="L379" s="95">
        <f t="shared" si="143"/>
        <v>0</v>
      </c>
      <c r="M379" s="95">
        <f t="shared" si="123"/>
        <v>0</v>
      </c>
    </row>
    <row r="380" spans="1:13" ht="31.5" x14ac:dyDescent="0.25">
      <c r="A380" s="96" t="s">
        <v>373</v>
      </c>
      <c r="B380" s="93" t="s">
        <v>377</v>
      </c>
      <c r="C380" s="93" t="s">
        <v>330</v>
      </c>
      <c r="D380" s="93" t="s">
        <v>653</v>
      </c>
      <c r="E380" s="93" t="s">
        <v>374</v>
      </c>
      <c r="F380" s="95">
        <f t="shared" si="143"/>
        <v>121600</v>
      </c>
      <c r="G380" s="95">
        <f t="shared" si="143"/>
        <v>-121600</v>
      </c>
      <c r="H380" s="95">
        <f t="shared" si="143"/>
        <v>0</v>
      </c>
      <c r="I380" s="95">
        <f t="shared" si="143"/>
        <v>0</v>
      </c>
      <c r="J380" s="95">
        <f t="shared" si="143"/>
        <v>0</v>
      </c>
      <c r="K380" s="95">
        <f t="shared" si="143"/>
        <v>0</v>
      </c>
      <c r="L380" s="95">
        <f t="shared" si="143"/>
        <v>0</v>
      </c>
      <c r="M380" s="95">
        <f t="shared" si="123"/>
        <v>0</v>
      </c>
    </row>
    <row r="381" spans="1:13" ht="47.25" x14ac:dyDescent="0.25">
      <c r="A381" s="96" t="s">
        <v>453</v>
      </c>
      <c r="B381" s="93" t="s">
        <v>377</v>
      </c>
      <c r="C381" s="93" t="s">
        <v>330</v>
      </c>
      <c r="D381" s="93" t="s">
        <v>653</v>
      </c>
      <c r="E381" s="93" t="s">
        <v>438</v>
      </c>
      <c r="F381" s="95">
        <v>121600</v>
      </c>
      <c r="G381" s="95">
        <v>-121600</v>
      </c>
      <c r="H381" s="95"/>
      <c r="I381" s="95"/>
      <c r="J381" s="95"/>
      <c r="K381" s="95"/>
      <c r="L381" s="95"/>
      <c r="M381" s="95">
        <f t="shared" si="123"/>
        <v>0</v>
      </c>
    </row>
    <row r="382" spans="1:13" ht="15.75" x14ac:dyDescent="0.25">
      <c r="A382" s="94" t="s">
        <v>654</v>
      </c>
      <c r="B382" s="93" t="s">
        <v>377</v>
      </c>
      <c r="C382" s="93" t="s">
        <v>341</v>
      </c>
      <c r="D382" s="93" t="s">
        <v>345</v>
      </c>
      <c r="E382" s="93" t="s">
        <v>345</v>
      </c>
      <c r="F382" s="95">
        <f t="shared" ref="F382:L382" si="144">F386+F390+F393+F396+F399+F383</f>
        <v>21923389.760000002</v>
      </c>
      <c r="G382" s="95">
        <f t="shared" si="144"/>
        <v>121600</v>
      </c>
      <c r="H382" s="95">
        <f t="shared" si="144"/>
        <v>132.80000000000001</v>
      </c>
      <c r="I382" s="95">
        <f t="shared" si="144"/>
        <v>0</v>
      </c>
      <c r="J382" s="95">
        <f t="shared" si="144"/>
        <v>0</v>
      </c>
      <c r="K382" s="95">
        <f t="shared" si="144"/>
        <v>1872832</v>
      </c>
      <c r="L382" s="95">
        <f t="shared" si="144"/>
        <v>0</v>
      </c>
      <c r="M382" s="95">
        <f t="shared" si="123"/>
        <v>23917954.560000002</v>
      </c>
    </row>
    <row r="383" spans="1:13" ht="63" x14ac:dyDescent="0.25">
      <c r="A383" s="96" t="s">
        <v>455</v>
      </c>
      <c r="B383" s="93" t="s">
        <v>377</v>
      </c>
      <c r="C383" s="93" t="s">
        <v>341</v>
      </c>
      <c r="D383" s="93" t="s">
        <v>653</v>
      </c>
      <c r="E383" s="97" t="s">
        <v>345</v>
      </c>
      <c r="F383" s="95">
        <f t="shared" ref="F383:L384" si="145">F384</f>
        <v>0</v>
      </c>
      <c r="G383" s="95">
        <f t="shared" si="145"/>
        <v>121600</v>
      </c>
      <c r="H383" s="95">
        <f t="shared" si="145"/>
        <v>0</v>
      </c>
      <c r="I383" s="95">
        <f t="shared" si="145"/>
        <v>0</v>
      </c>
      <c r="J383" s="95">
        <f t="shared" si="145"/>
        <v>0</v>
      </c>
      <c r="K383" s="95">
        <f t="shared" si="145"/>
        <v>20300</v>
      </c>
      <c r="L383" s="95">
        <f t="shared" si="145"/>
        <v>0</v>
      </c>
      <c r="M383" s="95">
        <f t="shared" si="123"/>
        <v>141900</v>
      </c>
    </row>
    <row r="384" spans="1:13" ht="31.5" x14ac:dyDescent="0.25">
      <c r="A384" s="96" t="s">
        <v>373</v>
      </c>
      <c r="B384" s="93" t="s">
        <v>377</v>
      </c>
      <c r="C384" s="93" t="s">
        <v>341</v>
      </c>
      <c r="D384" s="93" t="s">
        <v>653</v>
      </c>
      <c r="E384" s="93" t="s">
        <v>374</v>
      </c>
      <c r="F384" s="95">
        <f t="shared" si="145"/>
        <v>0</v>
      </c>
      <c r="G384" s="95">
        <f t="shared" si="145"/>
        <v>121600</v>
      </c>
      <c r="H384" s="95">
        <f t="shared" si="145"/>
        <v>0</v>
      </c>
      <c r="I384" s="95">
        <f t="shared" si="145"/>
        <v>0</v>
      </c>
      <c r="J384" s="95">
        <f t="shared" si="145"/>
        <v>0</v>
      </c>
      <c r="K384" s="95">
        <f t="shared" si="145"/>
        <v>20300</v>
      </c>
      <c r="L384" s="95">
        <f t="shared" si="145"/>
        <v>0</v>
      </c>
      <c r="M384" s="95">
        <f t="shared" si="123"/>
        <v>141900</v>
      </c>
    </row>
    <row r="385" spans="1:13" ht="47.25" x14ac:dyDescent="0.25">
      <c r="A385" s="96" t="s">
        <v>453</v>
      </c>
      <c r="B385" s="93" t="s">
        <v>377</v>
      </c>
      <c r="C385" s="93" t="s">
        <v>341</v>
      </c>
      <c r="D385" s="93" t="s">
        <v>653</v>
      </c>
      <c r="E385" s="93" t="s">
        <v>438</v>
      </c>
      <c r="F385" s="95">
        <v>0</v>
      </c>
      <c r="G385" s="95">
        <v>121600</v>
      </c>
      <c r="H385" s="95"/>
      <c r="I385" s="95"/>
      <c r="J385" s="95"/>
      <c r="K385" s="95">
        <v>20300</v>
      </c>
      <c r="L385" s="95"/>
      <c r="M385" s="95">
        <f t="shared" si="123"/>
        <v>141900</v>
      </c>
    </row>
    <row r="386" spans="1:13" ht="141.75" x14ac:dyDescent="0.25">
      <c r="A386" s="96" t="s">
        <v>755</v>
      </c>
      <c r="B386" s="93" t="s">
        <v>377</v>
      </c>
      <c r="C386" s="93" t="s">
        <v>341</v>
      </c>
      <c r="D386" s="93" t="s">
        <v>655</v>
      </c>
      <c r="E386" s="97" t="s">
        <v>345</v>
      </c>
      <c r="F386" s="95">
        <f t="shared" ref="F386:L386" si="146">F387</f>
        <v>12958264</v>
      </c>
      <c r="G386" s="95">
        <f t="shared" si="146"/>
        <v>0</v>
      </c>
      <c r="H386" s="95">
        <f t="shared" si="146"/>
        <v>0</v>
      </c>
      <c r="I386" s="95">
        <f t="shared" si="146"/>
        <v>0</v>
      </c>
      <c r="J386" s="95">
        <f t="shared" si="146"/>
        <v>0</v>
      </c>
      <c r="K386" s="95">
        <f t="shared" si="146"/>
        <v>0</v>
      </c>
      <c r="L386" s="95">
        <f t="shared" si="146"/>
        <v>0</v>
      </c>
      <c r="M386" s="95">
        <f t="shared" si="123"/>
        <v>12958264</v>
      </c>
    </row>
    <row r="387" spans="1:13" ht="31.5" x14ac:dyDescent="0.25">
      <c r="A387" s="96" t="s">
        <v>373</v>
      </c>
      <c r="B387" s="93" t="s">
        <v>377</v>
      </c>
      <c r="C387" s="93" t="s">
        <v>341</v>
      </c>
      <c r="D387" s="93" t="s">
        <v>655</v>
      </c>
      <c r="E387" s="93" t="s">
        <v>374</v>
      </c>
      <c r="F387" s="95">
        <f t="shared" ref="F387:L387" si="147">F388+F389</f>
        <v>12958264</v>
      </c>
      <c r="G387" s="95">
        <f t="shared" si="147"/>
        <v>0</v>
      </c>
      <c r="H387" s="95">
        <f t="shared" si="147"/>
        <v>0</v>
      </c>
      <c r="I387" s="95">
        <f t="shared" si="147"/>
        <v>0</v>
      </c>
      <c r="J387" s="95">
        <f t="shared" si="147"/>
        <v>0</v>
      </c>
      <c r="K387" s="95">
        <f t="shared" si="147"/>
        <v>0</v>
      </c>
      <c r="L387" s="95">
        <f t="shared" si="147"/>
        <v>0</v>
      </c>
      <c r="M387" s="95">
        <f t="shared" si="123"/>
        <v>12958264</v>
      </c>
    </row>
    <row r="388" spans="1:13" ht="31.5" x14ac:dyDescent="0.25">
      <c r="A388" s="96" t="s">
        <v>458</v>
      </c>
      <c r="B388" s="93" t="s">
        <v>377</v>
      </c>
      <c r="C388" s="93" t="s">
        <v>341</v>
      </c>
      <c r="D388" s="93" t="s">
        <v>655</v>
      </c>
      <c r="E388" s="93" t="s">
        <v>459</v>
      </c>
      <c r="F388" s="95">
        <v>9547578</v>
      </c>
      <c r="G388" s="95">
        <v>0</v>
      </c>
      <c r="H388" s="95">
        <v>0</v>
      </c>
      <c r="I388" s="95">
        <v>-500000</v>
      </c>
      <c r="J388" s="95"/>
      <c r="K388" s="95"/>
      <c r="L388" s="95"/>
      <c r="M388" s="95">
        <f t="shared" si="123"/>
        <v>9047578</v>
      </c>
    </row>
    <row r="389" spans="1:13" ht="47.25" x14ac:dyDescent="0.25">
      <c r="A389" s="96" t="s">
        <v>453</v>
      </c>
      <c r="B389" s="93" t="s">
        <v>377</v>
      </c>
      <c r="C389" s="93" t="s">
        <v>341</v>
      </c>
      <c r="D389" s="93" t="s">
        <v>655</v>
      </c>
      <c r="E389" s="93" t="s">
        <v>438</v>
      </c>
      <c r="F389" s="95">
        <v>3410686</v>
      </c>
      <c r="G389" s="95">
        <v>0</v>
      </c>
      <c r="H389" s="95">
        <v>0</v>
      </c>
      <c r="I389" s="95">
        <v>500000</v>
      </c>
      <c r="J389" s="95"/>
      <c r="K389" s="95"/>
      <c r="L389" s="95"/>
      <c r="M389" s="95">
        <f t="shared" si="123"/>
        <v>3910686</v>
      </c>
    </row>
    <row r="390" spans="1:13" ht="94.5" x14ac:dyDescent="0.25">
      <c r="A390" s="96" t="s">
        <v>656</v>
      </c>
      <c r="B390" s="93" t="s">
        <v>377</v>
      </c>
      <c r="C390" s="93" t="s">
        <v>341</v>
      </c>
      <c r="D390" s="93" t="s">
        <v>657</v>
      </c>
      <c r="E390" s="97" t="s">
        <v>345</v>
      </c>
      <c r="F390" s="95">
        <f t="shared" ref="F390:L391" si="148">F391</f>
        <v>5067810</v>
      </c>
      <c r="G390" s="95">
        <f t="shared" si="148"/>
        <v>0</v>
      </c>
      <c r="H390" s="95">
        <f t="shared" si="148"/>
        <v>0</v>
      </c>
      <c r="I390" s="95">
        <f t="shared" si="148"/>
        <v>0</v>
      </c>
      <c r="J390" s="95">
        <f t="shared" si="148"/>
        <v>0</v>
      </c>
      <c r="K390" s="95">
        <f t="shared" si="148"/>
        <v>2027124</v>
      </c>
      <c r="L390" s="95">
        <f t="shared" si="148"/>
        <v>0</v>
      </c>
      <c r="M390" s="95">
        <f t="shared" si="123"/>
        <v>7094934</v>
      </c>
    </row>
    <row r="391" spans="1:13" ht="47.25" x14ac:dyDescent="0.25">
      <c r="A391" s="96" t="s">
        <v>384</v>
      </c>
      <c r="B391" s="93" t="s">
        <v>377</v>
      </c>
      <c r="C391" s="93" t="s">
        <v>341</v>
      </c>
      <c r="D391" s="93" t="s">
        <v>657</v>
      </c>
      <c r="E391" s="93" t="s">
        <v>385</v>
      </c>
      <c r="F391" s="95">
        <f t="shared" si="148"/>
        <v>5067810</v>
      </c>
      <c r="G391" s="95">
        <f t="shared" si="148"/>
        <v>0</v>
      </c>
      <c r="H391" s="95">
        <f t="shared" si="148"/>
        <v>0</v>
      </c>
      <c r="I391" s="95">
        <f t="shared" si="148"/>
        <v>0</v>
      </c>
      <c r="J391" s="95">
        <f t="shared" si="148"/>
        <v>0</v>
      </c>
      <c r="K391" s="95">
        <f t="shared" si="148"/>
        <v>2027124</v>
      </c>
      <c r="L391" s="95">
        <f t="shared" si="148"/>
        <v>0</v>
      </c>
      <c r="M391" s="95">
        <f t="shared" si="123"/>
        <v>7094934</v>
      </c>
    </row>
    <row r="392" spans="1:13" ht="15.75" x14ac:dyDescent="0.25">
      <c r="A392" s="96" t="s">
        <v>386</v>
      </c>
      <c r="B392" s="93" t="s">
        <v>377</v>
      </c>
      <c r="C392" s="93" t="s">
        <v>341</v>
      </c>
      <c r="D392" s="93" t="s">
        <v>657</v>
      </c>
      <c r="E392" s="93" t="s">
        <v>387</v>
      </c>
      <c r="F392" s="95">
        <v>5067810</v>
      </c>
      <c r="G392" s="95">
        <v>0</v>
      </c>
      <c r="H392" s="95">
        <v>0</v>
      </c>
      <c r="I392" s="95">
        <v>0</v>
      </c>
      <c r="J392" s="95">
        <v>0</v>
      </c>
      <c r="K392" s="95">
        <v>2027124</v>
      </c>
      <c r="L392" s="95"/>
      <c r="M392" s="95">
        <f t="shared" ref="M392:M455" si="149">SUM(F392:L392)</f>
        <v>7094934</v>
      </c>
    </row>
    <row r="393" spans="1:13" ht="63" x14ac:dyDescent="0.25">
      <c r="A393" s="96" t="s">
        <v>460</v>
      </c>
      <c r="B393" s="93" t="s">
        <v>377</v>
      </c>
      <c r="C393" s="93" t="s">
        <v>341</v>
      </c>
      <c r="D393" s="93" t="s">
        <v>658</v>
      </c>
      <c r="E393" s="97" t="s">
        <v>345</v>
      </c>
      <c r="F393" s="95">
        <f t="shared" ref="F393:L394" si="150">F394</f>
        <v>150957.76000000001</v>
      </c>
      <c r="G393" s="95">
        <f t="shared" si="150"/>
        <v>0</v>
      </c>
      <c r="H393" s="95">
        <f t="shared" si="150"/>
        <v>132.80000000000001</v>
      </c>
      <c r="I393" s="95">
        <f t="shared" si="150"/>
        <v>0</v>
      </c>
      <c r="J393" s="95">
        <f t="shared" si="150"/>
        <v>0</v>
      </c>
      <c r="K393" s="95">
        <f t="shared" si="150"/>
        <v>0</v>
      </c>
      <c r="L393" s="95">
        <f t="shared" si="150"/>
        <v>0</v>
      </c>
      <c r="M393" s="95">
        <f t="shared" si="149"/>
        <v>151090.56</v>
      </c>
    </row>
    <row r="394" spans="1:13" ht="31.5" x14ac:dyDescent="0.25">
      <c r="A394" s="96" t="s">
        <v>373</v>
      </c>
      <c r="B394" s="93" t="s">
        <v>377</v>
      </c>
      <c r="C394" s="93" t="s">
        <v>341</v>
      </c>
      <c r="D394" s="93" t="s">
        <v>658</v>
      </c>
      <c r="E394" s="93" t="s">
        <v>374</v>
      </c>
      <c r="F394" s="95">
        <f t="shared" si="150"/>
        <v>150957.76000000001</v>
      </c>
      <c r="G394" s="95">
        <f t="shared" si="150"/>
        <v>0</v>
      </c>
      <c r="H394" s="95">
        <f t="shared" si="150"/>
        <v>132.80000000000001</v>
      </c>
      <c r="I394" s="95">
        <f t="shared" si="150"/>
        <v>0</v>
      </c>
      <c r="J394" s="95">
        <f t="shared" si="150"/>
        <v>0</v>
      </c>
      <c r="K394" s="95">
        <f t="shared" si="150"/>
        <v>0</v>
      </c>
      <c r="L394" s="95">
        <f t="shared" si="150"/>
        <v>0</v>
      </c>
      <c r="M394" s="95">
        <f t="shared" si="149"/>
        <v>151090.56</v>
      </c>
    </row>
    <row r="395" spans="1:13" ht="31.5" x14ac:dyDescent="0.25">
      <c r="A395" s="96" t="s">
        <v>458</v>
      </c>
      <c r="B395" s="93" t="s">
        <v>377</v>
      </c>
      <c r="C395" s="93" t="s">
        <v>341</v>
      </c>
      <c r="D395" s="93" t="s">
        <v>658</v>
      </c>
      <c r="E395" s="93" t="s">
        <v>459</v>
      </c>
      <c r="F395" s="95">
        <v>150957.76000000001</v>
      </c>
      <c r="G395" s="95">
        <v>0</v>
      </c>
      <c r="H395" s="95">
        <v>132.80000000000001</v>
      </c>
      <c r="I395" s="95"/>
      <c r="J395" s="95"/>
      <c r="K395" s="95"/>
      <c r="L395" s="95"/>
      <c r="M395" s="95">
        <f t="shared" si="149"/>
        <v>151090.56</v>
      </c>
    </row>
    <row r="396" spans="1:13" ht="78.75" x14ac:dyDescent="0.25">
      <c r="A396" s="96" t="s">
        <v>461</v>
      </c>
      <c r="B396" s="93" t="s">
        <v>377</v>
      </c>
      <c r="C396" s="93" t="s">
        <v>341</v>
      </c>
      <c r="D396" s="93" t="s">
        <v>462</v>
      </c>
      <c r="E396" s="97" t="s">
        <v>345</v>
      </c>
      <c r="F396" s="95">
        <f t="shared" ref="F396:L397" si="151">F397</f>
        <v>1811376</v>
      </c>
      <c r="G396" s="95">
        <f t="shared" si="151"/>
        <v>0</v>
      </c>
      <c r="H396" s="95">
        <f t="shared" si="151"/>
        <v>0</v>
      </c>
      <c r="I396" s="95">
        <f t="shared" si="151"/>
        <v>0</v>
      </c>
      <c r="J396" s="95">
        <f t="shared" si="151"/>
        <v>0</v>
      </c>
      <c r="K396" s="95">
        <f t="shared" si="151"/>
        <v>-174592</v>
      </c>
      <c r="L396" s="95">
        <f t="shared" si="151"/>
        <v>0</v>
      </c>
      <c r="M396" s="95">
        <f t="shared" si="149"/>
        <v>1636784</v>
      </c>
    </row>
    <row r="397" spans="1:13" ht="31.5" x14ac:dyDescent="0.25">
      <c r="A397" s="96" t="s">
        <v>373</v>
      </c>
      <c r="B397" s="93" t="s">
        <v>377</v>
      </c>
      <c r="C397" s="93" t="s">
        <v>341</v>
      </c>
      <c r="D397" s="93" t="s">
        <v>462</v>
      </c>
      <c r="E397" s="93" t="s">
        <v>374</v>
      </c>
      <c r="F397" s="95">
        <f t="shared" si="151"/>
        <v>1811376</v>
      </c>
      <c r="G397" s="95">
        <f t="shared" si="151"/>
        <v>0</v>
      </c>
      <c r="H397" s="95">
        <f t="shared" si="151"/>
        <v>0</v>
      </c>
      <c r="I397" s="95">
        <f t="shared" si="151"/>
        <v>0</v>
      </c>
      <c r="J397" s="95">
        <f t="shared" si="151"/>
        <v>0</v>
      </c>
      <c r="K397" s="95">
        <f t="shared" si="151"/>
        <v>-174592</v>
      </c>
      <c r="L397" s="95">
        <f t="shared" si="151"/>
        <v>0</v>
      </c>
      <c r="M397" s="95">
        <f t="shared" si="149"/>
        <v>1636784</v>
      </c>
    </row>
    <row r="398" spans="1:13" ht="47.25" x14ac:dyDescent="0.25">
      <c r="A398" s="96" t="s">
        <v>453</v>
      </c>
      <c r="B398" s="93" t="s">
        <v>377</v>
      </c>
      <c r="C398" s="93" t="s">
        <v>341</v>
      </c>
      <c r="D398" s="93" t="s">
        <v>462</v>
      </c>
      <c r="E398" s="93" t="s">
        <v>438</v>
      </c>
      <c r="F398" s="95">
        <v>1811376</v>
      </c>
      <c r="G398" s="95">
        <v>0</v>
      </c>
      <c r="H398" s="95">
        <v>0</v>
      </c>
      <c r="I398" s="95">
        <v>0</v>
      </c>
      <c r="J398" s="95">
        <v>0</v>
      </c>
      <c r="K398" s="95">
        <v>-174592</v>
      </c>
      <c r="L398" s="95"/>
      <c r="M398" s="95">
        <f t="shared" si="149"/>
        <v>1636784</v>
      </c>
    </row>
    <row r="399" spans="1:13" ht="31.5" x14ac:dyDescent="0.25">
      <c r="A399" s="96" t="s">
        <v>456</v>
      </c>
      <c r="B399" s="93" t="s">
        <v>377</v>
      </c>
      <c r="C399" s="93" t="s">
        <v>341</v>
      </c>
      <c r="D399" s="93" t="s">
        <v>457</v>
      </c>
      <c r="E399" s="97" t="s">
        <v>345</v>
      </c>
      <c r="F399" s="95">
        <f t="shared" ref="F399:L400" si="152">F400</f>
        <v>1934982</v>
      </c>
      <c r="G399" s="95">
        <f t="shared" si="152"/>
        <v>0</v>
      </c>
      <c r="H399" s="95">
        <f t="shared" si="152"/>
        <v>0</v>
      </c>
      <c r="I399" s="95">
        <f t="shared" si="152"/>
        <v>0</v>
      </c>
      <c r="J399" s="95">
        <f t="shared" si="152"/>
        <v>0</v>
      </c>
      <c r="K399" s="95">
        <f t="shared" si="152"/>
        <v>0</v>
      </c>
      <c r="L399" s="95">
        <f t="shared" si="152"/>
        <v>0</v>
      </c>
      <c r="M399" s="95">
        <f t="shared" si="149"/>
        <v>1934982</v>
      </c>
    </row>
    <row r="400" spans="1:13" ht="31.5" x14ac:dyDescent="0.25">
      <c r="A400" s="96" t="s">
        <v>373</v>
      </c>
      <c r="B400" s="93" t="s">
        <v>377</v>
      </c>
      <c r="C400" s="93" t="s">
        <v>341</v>
      </c>
      <c r="D400" s="93" t="s">
        <v>457</v>
      </c>
      <c r="E400" s="93" t="s">
        <v>374</v>
      </c>
      <c r="F400" s="95">
        <f t="shared" si="152"/>
        <v>1934982</v>
      </c>
      <c r="G400" s="95">
        <f t="shared" si="152"/>
        <v>0</v>
      </c>
      <c r="H400" s="95">
        <f t="shared" si="152"/>
        <v>0</v>
      </c>
      <c r="I400" s="95">
        <f t="shared" si="152"/>
        <v>0</v>
      </c>
      <c r="J400" s="95">
        <f t="shared" si="152"/>
        <v>0</v>
      </c>
      <c r="K400" s="95">
        <f t="shared" si="152"/>
        <v>0</v>
      </c>
      <c r="L400" s="95">
        <f t="shared" si="152"/>
        <v>0</v>
      </c>
      <c r="M400" s="95">
        <f t="shared" si="149"/>
        <v>1934982</v>
      </c>
    </row>
    <row r="401" spans="1:13" ht="47.25" x14ac:dyDescent="0.25">
      <c r="A401" s="96" t="s">
        <v>453</v>
      </c>
      <c r="B401" s="93" t="s">
        <v>377</v>
      </c>
      <c r="C401" s="93" t="s">
        <v>341</v>
      </c>
      <c r="D401" s="93" t="s">
        <v>457</v>
      </c>
      <c r="E401" s="93" t="s">
        <v>438</v>
      </c>
      <c r="F401" s="95">
        <v>1934982</v>
      </c>
      <c r="G401" s="95">
        <v>0</v>
      </c>
      <c r="H401" s="95">
        <v>0</v>
      </c>
      <c r="I401" s="95">
        <v>0</v>
      </c>
      <c r="J401" s="95">
        <v>0</v>
      </c>
      <c r="K401" s="95">
        <v>0</v>
      </c>
      <c r="L401" s="95">
        <v>0</v>
      </c>
      <c r="M401" s="95">
        <f t="shared" si="149"/>
        <v>1934982</v>
      </c>
    </row>
    <row r="402" spans="1:13" ht="31.5" x14ac:dyDescent="0.25">
      <c r="A402" s="94" t="s">
        <v>659</v>
      </c>
      <c r="B402" s="93" t="s">
        <v>377</v>
      </c>
      <c r="C402" s="93" t="s">
        <v>348</v>
      </c>
      <c r="D402" s="93" t="s">
        <v>345</v>
      </c>
      <c r="E402" s="93" t="s">
        <v>345</v>
      </c>
      <c r="F402" s="95">
        <f t="shared" ref="F402:L402" si="153">F403+F408+F411+F416</f>
        <v>1715188</v>
      </c>
      <c r="G402" s="95">
        <f t="shared" si="153"/>
        <v>0</v>
      </c>
      <c r="H402" s="95">
        <f t="shared" si="153"/>
        <v>0</v>
      </c>
      <c r="I402" s="95">
        <f t="shared" si="153"/>
        <v>0</v>
      </c>
      <c r="J402" s="95">
        <f t="shared" si="153"/>
        <v>0</v>
      </c>
      <c r="K402" s="95">
        <f t="shared" si="153"/>
        <v>0</v>
      </c>
      <c r="L402" s="95">
        <f t="shared" si="153"/>
        <v>0</v>
      </c>
      <c r="M402" s="95">
        <f t="shared" si="149"/>
        <v>1715188</v>
      </c>
    </row>
    <row r="403" spans="1:13" ht="141.75" x14ac:dyDescent="0.25">
      <c r="A403" s="96" t="s">
        <v>358</v>
      </c>
      <c r="B403" s="93" t="s">
        <v>377</v>
      </c>
      <c r="C403" s="93" t="s">
        <v>348</v>
      </c>
      <c r="D403" s="93" t="s">
        <v>359</v>
      </c>
      <c r="E403" s="97" t="s">
        <v>345</v>
      </c>
      <c r="F403" s="95">
        <f t="shared" ref="F403:L403" si="154">F404+F406</f>
        <v>716652</v>
      </c>
      <c r="G403" s="95">
        <f t="shared" si="154"/>
        <v>0</v>
      </c>
      <c r="H403" s="95">
        <f t="shared" si="154"/>
        <v>0</v>
      </c>
      <c r="I403" s="95">
        <f t="shared" si="154"/>
        <v>0</v>
      </c>
      <c r="J403" s="95">
        <f t="shared" si="154"/>
        <v>0</v>
      </c>
      <c r="K403" s="95">
        <f t="shared" si="154"/>
        <v>0</v>
      </c>
      <c r="L403" s="95">
        <f t="shared" si="154"/>
        <v>0</v>
      </c>
      <c r="M403" s="95">
        <f t="shared" si="149"/>
        <v>716652</v>
      </c>
    </row>
    <row r="404" spans="1:13" ht="110.25" x14ac:dyDescent="0.25">
      <c r="A404" s="96" t="s">
        <v>326</v>
      </c>
      <c r="B404" s="93" t="s">
        <v>377</v>
      </c>
      <c r="C404" s="93" t="s">
        <v>348</v>
      </c>
      <c r="D404" s="93" t="s">
        <v>359</v>
      </c>
      <c r="E404" s="93" t="s">
        <v>327</v>
      </c>
      <c r="F404" s="95">
        <f t="shared" ref="F404:L404" si="155">F405</f>
        <v>607858</v>
      </c>
      <c r="G404" s="95">
        <f t="shared" si="155"/>
        <v>0</v>
      </c>
      <c r="H404" s="95">
        <f t="shared" si="155"/>
        <v>0</v>
      </c>
      <c r="I404" s="95">
        <f t="shared" si="155"/>
        <v>0</v>
      </c>
      <c r="J404" s="95">
        <f t="shared" si="155"/>
        <v>0</v>
      </c>
      <c r="K404" s="95">
        <f t="shared" si="155"/>
        <v>-22530.1</v>
      </c>
      <c r="L404" s="95">
        <f t="shared" si="155"/>
        <v>0</v>
      </c>
      <c r="M404" s="95">
        <f t="shared" si="149"/>
        <v>585327.9</v>
      </c>
    </row>
    <row r="405" spans="1:13" ht="47.25" x14ac:dyDescent="0.25">
      <c r="A405" s="96" t="s">
        <v>328</v>
      </c>
      <c r="B405" s="93" t="s">
        <v>377</v>
      </c>
      <c r="C405" s="93" t="s">
        <v>348</v>
      </c>
      <c r="D405" s="93" t="s">
        <v>359</v>
      </c>
      <c r="E405" s="93" t="s">
        <v>329</v>
      </c>
      <c r="F405" s="95">
        <v>607858</v>
      </c>
      <c r="G405" s="95">
        <v>0</v>
      </c>
      <c r="H405" s="95">
        <v>0</v>
      </c>
      <c r="I405" s="95">
        <v>0</v>
      </c>
      <c r="J405" s="95">
        <v>0</v>
      </c>
      <c r="K405" s="95">
        <v>-22530.1</v>
      </c>
      <c r="L405" s="95"/>
      <c r="M405" s="95">
        <f t="shared" si="149"/>
        <v>585327.9</v>
      </c>
    </row>
    <row r="406" spans="1:13" ht="47.25" x14ac:dyDescent="0.25">
      <c r="A406" s="96" t="s">
        <v>333</v>
      </c>
      <c r="B406" s="93" t="s">
        <v>377</v>
      </c>
      <c r="C406" s="93" t="s">
        <v>348</v>
      </c>
      <c r="D406" s="93" t="s">
        <v>359</v>
      </c>
      <c r="E406" s="93" t="s">
        <v>334</v>
      </c>
      <c r="F406" s="95">
        <f t="shared" ref="F406:L406" si="156">F407</f>
        <v>108794</v>
      </c>
      <c r="G406" s="95">
        <f t="shared" si="156"/>
        <v>0</v>
      </c>
      <c r="H406" s="95">
        <f t="shared" si="156"/>
        <v>0</v>
      </c>
      <c r="I406" s="95">
        <f t="shared" si="156"/>
        <v>0</v>
      </c>
      <c r="J406" s="95">
        <f t="shared" si="156"/>
        <v>0</v>
      </c>
      <c r="K406" s="95">
        <f t="shared" si="156"/>
        <v>22530.1</v>
      </c>
      <c r="L406" s="95">
        <f t="shared" si="156"/>
        <v>0</v>
      </c>
      <c r="M406" s="95">
        <f t="shared" si="149"/>
        <v>131324.1</v>
      </c>
    </row>
    <row r="407" spans="1:13" ht="47.25" x14ac:dyDescent="0.25">
      <c r="A407" s="96" t="s">
        <v>335</v>
      </c>
      <c r="B407" s="93" t="s">
        <v>377</v>
      </c>
      <c r="C407" s="93" t="s">
        <v>348</v>
      </c>
      <c r="D407" s="93" t="s">
        <v>359</v>
      </c>
      <c r="E407" s="93" t="s">
        <v>336</v>
      </c>
      <c r="F407" s="95">
        <v>108794</v>
      </c>
      <c r="G407" s="95">
        <v>0</v>
      </c>
      <c r="H407" s="95">
        <v>0</v>
      </c>
      <c r="I407" s="95">
        <v>0</v>
      </c>
      <c r="J407" s="95">
        <v>0</v>
      </c>
      <c r="K407" s="95">
        <v>22530.1</v>
      </c>
      <c r="L407" s="95"/>
      <c r="M407" s="95">
        <f t="shared" si="149"/>
        <v>131324.1</v>
      </c>
    </row>
    <row r="408" spans="1:13" ht="47.25" x14ac:dyDescent="0.25">
      <c r="A408" s="96" t="s">
        <v>660</v>
      </c>
      <c r="B408" s="93" t="s">
        <v>377</v>
      </c>
      <c r="C408" s="93" t="s">
        <v>348</v>
      </c>
      <c r="D408" s="93" t="s">
        <v>661</v>
      </c>
      <c r="E408" s="97" t="s">
        <v>345</v>
      </c>
      <c r="F408" s="95">
        <f t="shared" ref="F408:L409" si="157">F409</f>
        <v>0</v>
      </c>
      <c r="G408" s="95">
        <f t="shared" si="157"/>
        <v>0</v>
      </c>
      <c r="H408" s="95">
        <f t="shared" si="157"/>
        <v>0</v>
      </c>
      <c r="I408" s="95">
        <f t="shared" si="157"/>
        <v>0</v>
      </c>
      <c r="J408" s="95">
        <f t="shared" si="157"/>
        <v>0</v>
      </c>
      <c r="K408" s="95">
        <f t="shared" si="157"/>
        <v>0</v>
      </c>
      <c r="L408" s="95">
        <f t="shared" si="157"/>
        <v>0</v>
      </c>
      <c r="M408" s="95">
        <f t="shared" si="149"/>
        <v>0</v>
      </c>
    </row>
    <row r="409" spans="1:13" ht="63" x14ac:dyDescent="0.25">
      <c r="A409" s="96" t="s">
        <v>361</v>
      </c>
      <c r="B409" s="93" t="s">
        <v>377</v>
      </c>
      <c r="C409" s="93" t="s">
        <v>348</v>
      </c>
      <c r="D409" s="93" t="s">
        <v>661</v>
      </c>
      <c r="E409" s="93" t="s">
        <v>362</v>
      </c>
      <c r="F409" s="95">
        <f t="shared" si="157"/>
        <v>0</v>
      </c>
      <c r="G409" s="95">
        <f t="shared" si="157"/>
        <v>0</v>
      </c>
      <c r="H409" s="95">
        <f t="shared" si="157"/>
        <v>0</v>
      </c>
      <c r="I409" s="95">
        <f t="shared" si="157"/>
        <v>0</v>
      </c>
      <c r="J409" s="95">
        <f t="shared" si="157"/>
        <v>0</v>
      </c>
      <c r="K409" s="95">
        <f t="shared" si="157"/>
        <v>0</v>
      </c>
      <c r="L409" s="95">
        <f t="shared" si="157"/>
        <v>0</v>
      </c>
      <c r="M409" s="95">
        <f t="shared" si="149"/>
        <v>0</v>
      </c>
    </row>
    <row r="410" spans="1:13" ht="94.5" x14ac:dyDescent="0.25">
      <c r="A410" s="96" t="s">
        <v>662</v>
      </c>
      <c r="B410" s="93" t="s">
        <v>377</v>
      </c>
      <c r="C410" s="93" t="s">
        <v>348</v>
      </c>
      <c r="D410" s="93" t="s">
        <v>661</v>
      </c>
      <c r="E410" s="93" t="s">
        <v>464</v>
      </c>
      <c r="F410" s="95"/>
      <c r="G410" s="95">
        <v>0</v>
      </c>
      <c r="H410" s="95">
        <v>0</v>
      </c>
      <c r="I410" s="95">
        <v>0</v>
      </c>
      <c r="J410" s="95">
        <v>0</v>
      </c>
      <c r="K410" s="95">
        <v>0</v>
      </c>
      <c r="L410" s="95">
        <v>0</v>
      </c>
      <c r="M410" s="95">
        <f t="shared" si="149"/>
        <v>0</v>
      </c>
    </row>
    <row r="411" spans="1:13" ht="78.75" x14ac:dyDescent="0.25">
      <c r="A411" s="96" t="s">
        <v>756</v>
      </c>
      <c r="B411" s="93" t="s">
        <v>377</v>
      </c>
      <c r="C411" s="93" t="s">
        <v>348</v>
      </c>
      <c r="D411" s="93" t="s">
        <v>663</v>
      </c>
      <c r="E411" s="97" t="s">
        <v>345</v>
      </c>
      <c r="F411" s="95">
        <f t="shared" ref="F411:L411" si="158">F412+F414</f>
        <v>955536</v>
      </c>
      <c r="G411" s="95">
        <f t="shared" si="158"/>
        <v>0</v>
      </c>
      <c r="H411" s="95">
        <f t="shared" si="158"/>
        <v>0</v>
      </c>
      <c r="I411" s="95">
        <f t="shared" si="158"/>
        <v>0</v>
      </c>
      <c r="J411" s="95">
        <f t="shared" si="158"/>
        <v>0</v>
      </c>
      <c r="K411" s="95">
        <f t="shared" si="158"/>
        <v>0</v>
      </c>
      <c r="L411" s="95">
        <f t="shared" si="158"/>
        <v>0</v>
      </c>
      <c r="M411" s="95">
        <f t="shared" si="149"/>
        <v>955536</v>
      </c>
    </row>
    <row r="412" spans="1:13" ht="110.25" x14ac:dyDescent="0.25">
      <c r="A412" s="96" t="s">
        <v>326</v>
      </c>
      <c r="B412" s="93" t="s">
        <v>377</v>
      </c>
      <c r="C412" s="93" t="s">
        <v>348</v>
      </c>
      <c r="D412" s="93" t="s">
        <v>663</v>
      </c>
      <c r="E412" s="93" t="s">
        <v>327</v>
      </c>
      <c r="F412" s="95">
        <f t="shared" ref="F412:L412" si="159">F413</f>
        <v>690803</v>
      </c>
      <c r="G412" s="95">
        <f t="shared" si="159"/>
        <v>0</v>
      </c>
      <c r="H412" s="95">
        <f t="shared" si="159"/>
        <v>0</v>
      </c>
      <c r="I412" s="95">
        <f t="shared" si="159"/>
        <v>0</v>
      </c>
      <c r="J412" s="95">
        <f t="shared" si="159"/>
        <v>0</v>
      </c>
      <c r="K412" s="95">
        <f t="shared" si="159"/>
        <v>-32634.35</v>
      </c>
      <c r="L412" s="95">
        <f t="shared" si="159"/>
        <v>0</v>
      </c>
      <c r="M412" s="95">
        <f t="shared" si="149"/>
        <v>658168.65</v>
      </c>
    </row>
    <row r="413" spans="1:13" ht="47.25" x14ac:dyDescent="0.25">
      <c r="A413" s="96" t="s">
        <v>328</v>
      </c>
      <c r="B413" s="93" t="s">
        <v>377</v>
      </c>
      <c r="C413" s="93" t="s">
        <v>348</v>
      </c>
      <c r="D413" s="93" t="s">
        <v>663</v>
      </c>
      <c r="E413" s="93" t="s">
        <v>329</v>
      </c>
      <c r="F413" s="95">
        <v>690803</v>
      </c>
      <c r="G413" s="95">
        <v>0</v>
      </c>
      <c r="H413" s="95">
        <v>0</v>
      </c>
      <c r="I413" s="95">
        <v>0</v>
      </c>
      <c r="J413" s="95">
        <v>0</v>
      </c>
      <c r="K413" s="95">
        <v>-32634.35</v>
      </c>
      <c r="L413" s="95"/>
      <c r="M413" s="95">
        <f t="shared" si="149"/>
        <v>658168.65</v>
      </c>
    </row>
    <row r="414" spans="1:13" ht="47.25" x14ac:dyDescent="0.25">
      <c r="A414" s="96" t="s">
        <v>333</v>
      </c>
      <c r="B414" s="93" t="s">
        <v>377</v>
      </c>
      <c r="C414" s="93" t="s">
        <v>348</v>
      </c>
      <c r="D414" s="93" t="s">
        <v>663</v>
      </c>
      <c r="E414" s="93" t="s">
        <v>334</v>
      </c>
      <c r="F414" s="95">
        <f t="shared" ref="F414:L414" si="160">F415</f>
        <v>264733</v>
      </c>
      <c r="G414" s="95">
        <f t="shared" si="160"/>
        <v>0</v>
      </c>
      <c r="H414" s="95">
        <f t="shared" si="160"/>
        <v>0</v>
      </c>
      <c r="I414" s="95">
        <f t="shared" si="160"/>
        <v>0</v>
      </c>
      <c r="J414" s="95">
        <f t="shared" si="160"/>
        <v>0</v>
      </c>
      <c r="K414" s="95">
        <f t="shared" si="160"/>
        <v>32634.35</v>
      </c>
      <c r="L414" s="95">
        <f t="shared" si="160"/>
        <v>0</v>
      </c>
      <c r="M414" s="95">
        <f t="shared" si="149"/>
        <v>297367.34999999998</v>
      </c>
    </row>
    <row r="415" spans="1:13" ht="47.25" x14ac:dyDescent="0.25">
      <c r="A415" s="96" t="s">
        <v>335</v>
      </c>
      <c r="B415" s="93" t="s">
        <v>377</v>
      </c>
      <c r="C415" s="93" t="s">
        <v>348</v>
      </c>
      <c r="D415" s="93" t="s">
        <v>663</v>
      </c>
      <c r="E415" s="93" t="s">
        <v>336</v>
      </c>
      <c r="F415" s="95">
        <v>264733</v>
      </c>
      <c r="G415" s="95">
        <v>0</v>
      </c>
      <c r="H415" s="95">
        <v>0</v>
      </c>
      <c r="I415" s="95">
        <v>0</v>
      </c>
      <c r="J415" s="95">
        <v>0</v>
      </c>
      <c r="K415" s="95">
        <v>32634.35</v>
      </c>
      <c r="L415" s="95"/>
      <c r="M415" s="95">
        <f t="shared" si="149"/>
        <v>297367.34999999998</v>
      </c>
    </row>
    <row r="416" spans="1:13" ht="94.5" x14ac:dyDescent="0.25">
      <c r="A416" s="96" t="s">
        <v>757</v>
      </c>
      <c r="B416" s="93" t="s">
        <v>377</v>
      </c>
      <c r="C416" s="93" t="s">
        <v>348</v>
      </c>
      <c r="D416" s="93" t="s">
        <v>664</v>
      </c>
      <c r="E416" s="97" t="s">
        <v>345</v>
      </c>
      <c r="F416" s="95">
        <f t="shared" ref="F416:L417" si="161">F417</f>
        <v>43000</v>
      </c>
      <c r="G416" s="95">
        <f t="shared" si="161"/>
        <v>0</v>
      </c>
      <c r="H416" s="95">
        <f t="shared" si="161"/>
        <v>0</v>
      </c>
      <c r="I416" s="95">
        <f t="shared" si="161"/>
        <v>0</v>
      </c>
      <c r="J416" s="95">
        <f t="shared" si="161"/>
        <v>0</v>
      </c>
      <c r="K416" s="95">
        <f t="shared" si="161"/>
        <v>0</v>
      </c>
      <c r="L416" s="95">
        <f t="shared" si="161"/>
        <v>0</v>
      </c>
      <c r="M416" s="95">
        <f t="shared" si="149"/>
        <v>43000</v>
      </c>
    </row>
    <row r="417" spans="1:13" ht="47.25" x14ac:dyDescent="0.25">
      <c r="A417" s="96" t="s">
        <v>333</v>
      </c>
      <c r="B417" s="93" t="s">
        <v>377</v>
      </c>
      <c r="C417" s="93" t="s">
        <v>348</v>
      </c>
      <c r="D417" s="93" t="s">
        <v>664</v>
      </c>
      <c r="E417" s="93" t="s">
        <v>334</v>
      </c>
      <c r="F417" s="95">
        <f t="shared" si="161"/>
        <v>43000</v>
      </c>
      <c r="G417" s="95">
        <f t="shared" si="161"/>
        <v>0</v>
      </c>
      <c r="H417" s="95">
        <f t="shared" si="161"/>
        <v>0</v>
      </c>
      <c r="I417" s="95">
        <f t="shared" si="161"/>
        <v>0</v>
      </c>
      <c r="J417" s="95">
        <f t="shared" si="161"/>
        <v>0</v>
      </c>
      <c r="K417" s="95">
        <f t="shared" si="161"/>
        <v>0</v>
      </c>
      <c r="L417" s="95">
        <f t="shared" si="161"/>
        <v>0</v>
      </c>
      <c r="M417" s="95">
        <f t="shared" si="149"/>
        <v>43000</v>
      </c>
    </row>
    <row r="418" spans="1:13" ht="47.25" x14ac:dyDescent="0.25">
      <c r="A418" s="96" t="s">
        <v>335</v>
      </c>
      <c r="B418" s="93" t="s">
        <v>377</v>
      </c>
      <c r="C418" s="93" t="s">
        <v>348</v>
      </c>
      <c r="D418" s="93" t="s">
        <v>664</v>
      </c>
      <c r="E418" s="93" t="s">
        <v>336</v>
      </c>
      <c r="F418" s="95">
        <v>43000</v>
      </c>
      <c r="G418" s="95">
        <v>0</v>
      </c>
      <c r="H418" s="95">
        <v>0</v>
      </c>
      <c r="I418" s="95">
        <v>0</v>
      </c>
      <c r="J418" s="95">
        <v>0</v>
      </c>
      <c r="K418" s="95">
        <v>0</v>
      </c>
      <c r="L418" s="95">
        <v>0</v>
      </c>
      <c r="M418" s="95">
        <f t="shared" si="149"/>
        <v>43000</v>
      </c>
    </row>
    <row r="419" spans="1:13" ht="15.75" x14ac:dyDescent="0.25">
      <c r="A419" s="94" t="s">
        <v>211</v>
      </c>
      <c r="B419" s="93" t="s">
        <v>465</v>
      </c>
      <c r="C419" s="93" t="s">
        <v>345</v>
      </c>
      <c r="D419" s="93" t="s">
        <v>345</v>
      </c>
      <c r="E419" s="93" t="s">
        <v>345</v>
      </c>
      <c r="F419" s="95">
        <f t="shared" ref="F419:L419" si="162">F420+F436</f>
        <v>17070914</v>
      </c>
      <c r="G419" s="95">
        <f t="shared" si="162"/>
        <v>0</v>
      </c>
      <c r="H419" s="95">
        <f t="shared" si="162"/>
        <v>40889555.649999999</v>
      </c>
      <c r="I419" s="95">
        <f t="shared" si="162"/>
        <v>881148</v>
      </c>
      <c r="J419" s="95">
        <f t="shared" si="162"/>
        <v>85000</v>
      </c>
      <c r="K419" s="95">
        <f t="shared" si="162"/>
        <v>1033701</v>
      </c>
      <c r="L419" s="95">
        <f t="shared" si="162"/>
        <v>-95446.25</v>
      </c>
      <c r="M419" s="95">
        <f t="shared" si="149"/>
        <v>59864872.399999999</v>
      </c>
    </row>
    <row r="420" spans="1:13" ht="15.75" x14ac:dyDescent="0.25">
      <c r="A420" s="94" t="s">
        <v>758</v>
      </c>
      <c r="B420" s="93">
        <v>11</v>
      </c>
      <c r="C420" s="99" t="s">
        <v>323</v>
      </c>
      <c r="D420" s="93"/>
      <c r="E420" s="93"/>
      <c r="F420" s="95">
        <f>F421+F424</f>
        <v>17020914</v>
      </c>
      <c r="G420" s="95">
        <f t="shared" ref="G420:L422" si="163">G421</f>
        <v>0</v>
      </c>
      <c r="H420" s="95">
        <f>H421+H424+H433</f>
        <v>40804555.649999999</v>
      </c>
      <c r="I420" s="95">
        <f>I421+I424+I433</f>
        <v>966148</v>
      </c>
      <c r="J420" s="95">
        <f>J421+J424+J433+J430</f>
        <v>0</v>
      </c>
      <c r="K420" s="95">
        <f>K421+K424+K433+K430</f>
        <v>1033701</v>
      </c>
      <c r="L420" s="95">
        <f>L421+L424+L433+L430</f>
        <v>-95446.25</v>
      </c>
      <c r="M420" s="95">
        <f t="shared" si="149"/>
        <v>59729872.399999999</v>
      </c>
    </row>
    <row r="421" spans="1:13" ht="31.5" x14ac:dyDescent="0.25">
      <c r="A421" s="94" t="s">
        <v>759</v>
      </c>
      <c r="B421" s="93">
        <v>11</v>
      </c>
      <c r="C421" s="99" t="s">
        <v>323</v>
      </c>
      <c r="D421" s="93" t="s">
        <v>760</v>
      </c>
      <c r="E421" s="93"/>
      <c r="F421" s="95">
        <f>F422</f>
        <v>16940914</v>
      </c>
      <c r="G421" s="95">
        <f t="shared" si="163"/>
        <v>0</v>
      </c>
      <c r="H421" s="95">
        <f t="shared" si="163"/>
        <v>-728108.33000000007</v>
      </c>
      <c r="I421" s="95">
        <f t="shared" si="163"/>
        <v>966148</v>
      </c>
      <c r="J421" s="95">
        <f t="shared" si="163"/>
        <v>-0.02</v>
      </c>
      <c r="K421" s="95">
        <f t="shared" si="163"/>
        <v>1033701</v>
      </c>
      <c r="L421" s="95">
        <f t="shared" si="163"/>
        <v>-95446.25</v>
      </c>
      <c r="M421" s="95">
        <f t="shared" si="149"/>
        <v>18117208.400000002</v>
      </c>
    </row>
    <row r="422" spans="1:13" ht="63" x14ac:dyDescent="0.25">
      <c r="A422" s="96" t="s">
        <v>361</v>
      </c>
      <c r="B422" s="93">
        <v>11</v>
      </c>
      <c r="C422" s="99" t="s">
        <v>323</v>
      </c>
      <c r="D422" s="93" t="s">
        <v>760</v>
      </c>
      <c r="E422" s="93">
        <v>600</v>
      </c>
      <c r="F422" s="95">
        <f>F423</f>
        <v>16940914</v>
      </c>
      <c r="G422" s="95">
        <f t="shared" si="163"/>
        <v>0</v>
      </c>
      <c r="H422" s="95">
        <f t="shared" si="163"/>
        <v>-728108.33000000007</v>
      </c>
      <c r="I422" s="95">
        <f t="shared" si="163"/>
        <v>966148</v>
      </c>
      <c r="J422" s="95">
        <f t="shared" si="163"/>
        <v>-0.02</v>
      </c>
      <c r="K422" s="95">
        <f t="shared" si="163"/>
        <v>1033701</v>
      </c>
      <c r="L422" s="95">
        <f t="shared" si="163"/>
        <v>-95446.25</v>
      </c>
      <c r="M422" s="95">
        <f t="shared" si="149"/>
        <v>18117208.400000002</v>
      </c>
    </row>
    <row r="423" spans="1:13" ht="15.75" x14ac:dyDescent="0.25">
      <c r="A423" s="96" t="s">
        <v>363</v>
      </c>
      <c r="B423" s="93">
        <v>11</v>
      </c>
      <c r="C423" s="99" t="s">
        <v>323</v>
      </c>
      <c r="D423" s="93" t="s">
        <v>760</v>
      </c>
      <c r="E423" s="93">
        <v>610</v>
      </c>
      <c r="F423" s="95">
        <v>16940914</v>
      </c>
      <c r="G423" s="95">
        <v>0</v>
      </c>
      <c r="H423" s="95">
        <f>-411759-316349.33</f>
        <v>-728108.33000000007</v>
      </c>
      <c r="I423" s="95">
        <v>966148</v>
      </c>
      <c r="J423" s="95">
        <v>-0.02</v>
      </c>
      <c r="K423" s="95">
        <f>50000+983701</f>
        <v>1033701</v>
      </c>
      <c r="L423" s="95">
        <v>-95446.25</v>
      </c>
      <c r="M423" s="95">
        <f t="shared" si="149"/>
        <v>18117208.400000002</v>
      </c>
    </row>
    <row r="424" spans="1:13" ht="31.5" x14ac:dyDescent="0.25">
      <c r="A424" s="96" t="s">
        <v>761</v>
      </c>
      <c r="B424" s="93">
        <v>11</v>
      </c>
      <c r="C424" s="99" t="s">
        <v>323</v>
      </c>
      <c r="D424" s="93" t="s">
        <v>762</v>
      </c>
      <c r="E424" s="97" t="s">
        <v>345</v>
      </c>
      <c r="F424" s="95">
        <f>F425</f>
        <v>80000</v>
      </c>
      <c r="G424" s="95"/>
      <c r="H424" s="95">
        <f t="shared" ref="H424:L425" si="164">H425</f>
        <v>356813.98</v>
      </c>
      <c r="I424" s="95">
        <f t="shared" si="164"/>
        <v>0</v>
      </c>
      <c r="J424" s="95">
        <f t="shared" si="164"/>
        <v>-436813.98</v>
      </c>
      <c r="K424" s="95">
        <f t="shared" si="164"/>
        <v>0</v>
      </c>
      <c r="L424" s="95">
        <f t="shared" si="164"/>
        <v>0</v>
      </c>
      <c r="M424" s="95">
        <f t="shared" si="149"/>
        <v>0</v>
      </c>
    </row>
    <row r="425" spans="1:13" ht="63" x14ac:dyDescent="0.25">
      <c r="A425" s="96" t="s">
        <v>361</v>
      </c>
      <c r="B425" s="93">
        <v>11</v>
      </c>
      <c r="C425" s="99" t="s">
        <v>323</v>
      </c>
      <c r="D425" s="93" t="s">
        <v>762</v>
      </c>
      <c r="E425" s="93" t="s">
        <v>362</v>
      </c>
      <c r="F425" s="95">
        <f>F426</f>
        <v>80000</v>
      </c>
      <c r="G425" s="95"/>
      <c r="H425" s="95">
        <f t="shared" si="164"/>
        <v>356813.98</v>
      </c>
      <c r="I425" s="95">
        <f t="shared" si="164"/>
        <v>0</v>
      </c>
      <c r="J425" s="95">
        <f t="shared" si="164"/>
        <v>-436813.98</v>
      </c>
      <c r="K425" s="95">
        <f t="shared" si="164"/>
        <v>0</v>
      </c>
      <c r="L425" s="95">
        <f t="shared" si="164"/>
        <v>0</v>
      </c>
      <c r="M425" s="95">
        <f t="shared" si="149"/>
        <v>0</v>
      </c>
    </row>
    <row r="426" spans="1:13" ht="15.75" x14ac:dyDescent="0.25">
      <c r="A426" s="96" t="s">
        <v>363</v>
      </c>
      <c r="B426" s="93">
        <v>11</v>
      </c>
      <c r="C426" s="99" t="s">
        <v>323</v>
      </c>
      <c r="D426" s="93" t="s">
        <v>762</v>
      </c>
      <c r="E426" s="93" t="s">
        <v>364</v>
      </c>
      <c r="F426" s="95">
        <v>80000</v>
      </c>
      <c r="G426" s="95"/>
      <c r="H426" s="95">
        <f>406237-49423.02</f>
        <v>356813.98</v>
      </c>
      <c r="I426" s="95"/>
      <c r="J426" s="95">
        <v>-436813.98</v>
      </c>
      <c r="K426" s="95"/>
      <c r="L426" s="95"/>
      <c r="M426" s="95">
        <f t="shared" si="149"/>
        <v>0</v>
      </c>
    </row>
    <row r="427" spans="1:13" ht="63" hidden="1" x14ac:dyDescent="0.25">
      <c r="A427" s="96" t="s">
        <v>763</v>
      </c>
      <c r="B427" s="93">
        <v>11</v>
      </c>
      <c r="C427" s="99" t="s">
        <v>323</v>
      </c>
      <c r="D427" s="93" t="s">
        <v>764</v>
      </c>
      <c r="E427" s="97" t="s">
        <v>345</v>
      </c>
      <c r="F427" s="95"/>
      <c r="G427" s="95"/>
      <c r="H427" s="95"/>
      <c r="I427" s="95"/>
      <c r="J427" s="95"/>
      <c r="K427" s="95"/>
      <c r="L427" s="95"/>
      <c r="M427" s="95">
        <f t="shared" si="149"/>
        <v>0</v>
      </c>
    </row>
    <row r="428" spans="1:13" ht="63" hidden="1" x14ac:dyDescent="0.25">
      <c r="A428" s="96" t="s">
        <v>361</v>
      </c>
      <c r="B428" s="93">
        <v>11</v>
      </c>
      <c r="C428" s="99" t="s">
        <v>323</v>
      </c>
      <c r="D428" s="93" t="s">
        <v>764</v>
      </c>
      <c r="E428" s="93" t="s">
        <v>362</v>
      </c>
      <c r="F428" s="95"/>
      <c r="G428" s="95"/>
      <c r="H428" s="95"/>
      <c r="I428" s="95"/>
      <c r="J428" s="95"/>
      <c r="K428" s="95"/>
      <c r="L428" s="95"/>
      <c r="M428" s="95">
        <f t="shared" si="149"/>
        <v>0</v>
      </c>
    </row>
    <row r="429" spans="1:13" ht="15.75" hidden="1" x14ac:dyDescent="0.25">
      <c r="A429" s="96" t="s">
        <v>363</v>
      </c>
      <c r="B429" s="93">
        <v>11</v>
      </c>
      <c r="C429" s="99" t="s">
        <v>323</v>
      </c>
      <c r="D429" s="93" t="s">
        <v>764</v>
      </c>
      <c r="E429" s="93" t="s">
        <v>364</v>
      </c>
      <c r="F429" s="95"/>
      <c r="G429" s="95"/>
      <c r="H429" s="95"/>
      <c r="I429" s="95"/>
      <c r="J429" s="95"/>
      <c r="K429" s="95"/>
      <c r="L429" s="95"/>
      <c r="M429" s="95">
        <f t="shared" si="149"/>
        <v>0</v>
      </c>
    </row>
    <row r="430" spans="1:13" ht="110.25" x14ac:dyDescent="0.25">
      <c r="A430" s="96" t="s">
        <v>765</v>
      </c>
      <c r="B430" s="93">
        <v>11</v>
      </c>
      <c r="C430" s="99" t="s">
        <v>323</v>
      </c>
      <c r="D430" s="93" t="s">
        <v>766</v>
      </c>
      <c r="E430" s="97" t="s">
        <v>345</v>
      </c>
      <c r="F430" s="95"/>
      <c r="G430" s="95"/>
      <c r="H430" s="95"/>
      <c r="I430" s="95"/>
      <c r="J430" s="95">
        <f t="shared" ref="J430:L431" si="165">J431</f>
        <v>436814</v>
      </c>
      <c r="K430" s="95">
        <f t="shared" si="165"/>
        <v>0</v>
      </c>
      <c r="L430" s="95">
        <f t="shared" si="165"/>
        <v>0</v>
      </c>
      <c r="M430" s="95">
        <f t="shared" si="149"/>
        <v>436814</v>
      </c>
    </row>
    <row r="431" spans="1:13" ht="63" x14ac:dyDescent="0.25">
      <c r="A431" s="96" t="s">
        <v>361</v>
      </c>
      <c r="B431" s="93">
        <v>11</v>
      </c>
      <c r="C431" s="99" t="s">
        <v>323</v>
      </c>
      <c r="D431" s="93" t="s">
        <v>766</v>
      </c>
      <c r="E431" s="93" t="s">
        <v>362</v>
      </c>
      <c r="F431" s="95"/>
      <c r="G431" s="95"/>
      <c r="H431" s="95"/>
      <c r="I431" s="95"/>
      <c r="J431" s="95">
        <f t="shared" si="165"/>
        <v>436814</v>
      </c>
      <c r="K431" s="95">
        <f t="shared" si="165"/>
        <v>0</v>
      </c>
      <c r="L431" s="95">
        <f t="shared" si="165"/>
        <v>0</v>
      </c>
      <c r="M431" s="95">
        <f t="shared" si="149"/>
        <v>436814</v>
      </c>
    </row>
    <row r="432" spans="1:13" ht="15.75" x14ac:dyDescent="0.25">
      <c r="A432" s="96" t="s">
        <v>363</v>
      </c>
      <c r="B432" s="93">
        <v>11</v>
      </c>
      <c r="C432" s="99" t="s">
        <v>323</v>
      </c>
      <c r="D432" s="93" t="s">
        <v>766</v>
      </c>
      <c r="E432" s="93" t="s">
        <v>364</v>
      </c>
      <c r="F432" s="95"/>
      <c r="G432" s="95"/>
      <c r="H432" s="95"/>
      <c r="I432" s="95"/>
      <c r="J432" s="95">
        <f>0.02+436813.98</f>
        <v>436814</v>
      </c>
      <c r="K432" s="95"/>
      <c r="L432" s="95"/>
      <c r="M432" s="95">
        <f t="shared" si="149"/>
        <v>436814</v>
      </c>
    </row>
    <row r="433" spans="1:13" ht="31.5" x14ac:dyDescent="0.25">
      <c r="A433" s="96" t="s">
        <v>644</v>
      </c>
      <c r="B433" s="93">
        <v>11</v>
      </c>
      <c r="C433" s="99" t="s">
        <v>323</v>
      </c>
      <c r="D433" s="93" t="s">
        <v>767</v>
      </c>
      <c r="E433" s="97" t="s">
        <v>345</v>
      </c>
      <c r="F433" s="95"/>
      <c r="G433" s="95"/>
      <c r="H433" s="95">
        <f t="shared" ref="H433:L434" si="166">H434</f>
        <v>41175850</v>
      </c>
      <c r="I433" s="95">
        <f t="shared" si="166"/>
        <v>0</v>
      </c>
      <c r="J433" s="95">
        <f t="shared" si="166"/>
        <v>0</v>
      </c>
      <c r="K433" s="95">
        <f t="shared" si="166"/>
        <v>0</v>
      </c>
      <c r="L433" s="95">
        <f t="shared" si="166"/>
        <v>0</v>
      </c>
      <c r="M433" s="95">
        <f t="shared" si="149"/>
        <v>41175850</v>
      </c>
    </row>
    <row r="434" spans="1:13" ht="63" x14ac:dyDescent="0.25">
      <c r="A434" s="96" t="s">
        <v>361</v>
      </c>
      <c r="B434" s="93">
        <v>11</v>
      </c>
      <c r="C434" s="99" t="s">
        <v>323</v>
      </c>
      <c r="D434" s="93" t="s">
        <v>767</v>
      </c>
      <c r="E434" s="93" t="s">
        <v>362</v>
      </c>
      <c r="F434" s="95"/>
      <c r="G434" s="95"/>
      <c r="H434" s="95">
        <f t="shared" si="166"/>
        <v>41175850</v>
      </c>
      <c r="I434" s="95">
        <f t="shared" si="166"/>
        <v>0</v>
      </c>
      <c r="J434" s="95">
        <f t="shared" si="166"/>
        <v>0</v>
      </c>
      <c r="K434" s="95">
        <f t="shared" si="166"/>
        <v>0</v>
      </c>
      <c r="L434" s="95">
        <f t="shared" si="166"/>
        <v>0</v>
      </c>
      <c r="M434" s="95">
        <f t="shared" si="149"/>
        <v>41175850</v>
      </c>
    </row>
    <row r="435" spans="1:13" ht="15.75" x14ac:dyDescent="0.25">
      <c r="A435" s="96" t="s">
        <v>363</v>
      </c>
      <c r="B435" s="93">
        <v>11</v>
      </c>
      <c r="C435" s="99" t="s">
        <v>323</v>
      </c>
      <c r="D435" s="93" t="s">
        <v>767</v>
      </c>
      <c r="E435" s="93" t="s">
        <v>364</v>
      </c>
      <c r="F435" s="95"/>
      <c r="G435" s="95"/>
      <c r="H435" s="95">
        <v>41175850</v>
      </c>
      <c r="I435" s="95"/>
      <c r="J435" s="95"/>
      <c r="K435" s="95"/>
      <c r="L435" s="95"/>
      <c r="M435" s="95">
        <f t="shared" si="149"/>
        <v>41175850</v>
      </c>
    </row>
    <row r="436" spans="1:13" ht="15.75" x14ac:dyDescent="0.25">
      <c r="A436" s="94" t="s">
        <v>212</v>
      </c>
      <c r="B436" s="93" t="s">
        <v>465</v>
      </c>
      <c r="C436" s="93" t="s">
        <v>324</v>
      </c>
      <c r="D436" s="93" t="s">
        <v>345</v>
      </c>
      <c r="E436" s="93" t="s">
        <v>345</v>
      </c>
      <c r="F436" s="95">
        <f t="shared" ref="F436:L436" si="167">F437+F445+F448+F442</f>
        <v>50000</v>
      </c>
      <c r="G436" s="95">
        <f t="shared" si="167"/>
        <v>0</v>
      </c>
      <c r="H436" s="95">
        <f t="shared" si="167"/>
        <v>85000</v>
      </c>
      <c r="I436" s="95">
        <f t="shared" si="167"/>
        <v>-85000</v>
      </c>
      <c r="J436" s="95">
        <f t="shared" si="167"/>
        <v>85000</v>
      </c>
      <c r="K436" s="95">
        <f t="shared" si="167"/>
        <v>0</v>
      </c>
      <c r="L436" s="95">
        <f t="shared" si="167"/>
        <v>0</v>
      </c>
      <c r="M436" s="95">
        <f t="shared" si="149"/>
        <v>135000</v>
      </c>
    </row>
    <row r="437" spans="1:13" ht="31.5" x14ac:dyDescent="0.25">
      <c r="A437" s="96" t="s">
        <v>466</v>
      </c>
      <c r="B437" s="93" t="s">
        <v>465</v>
      </c>
      <c r="C437" s="93" t="s">
        <v>324</v>
      </c>
      <c r="D437" s="93" t="s">
        <v>467</v>
      </c>
      <c r="E437" s="97" t="s">
        <v>345</v>
      </c>
      <c r="F437" s="95">
        <f t="shared" ref="F437:L437" si="168">F438+F440</f>
        <v>50000</v>
      </c>
      <c r="G437" s="95">
        <f t="shared" si="168"/>
        <v>0</v>
      </c>
      <c r="H437" s="95">
        <f t="shared" si="168"/>
        <v>0</v>
      </c>
      <c r="I437" s="95">
        <f t="shared" si="168"/>
        <v>0</v>
      </c>
      <c r="J437" s="95">
        <f t="shared" si="168"/>
        <v>0</v>
      </c>
      <c r="K437" s="95">
        <f t="shared" si="168"/>
        <v>0</v>
      </c>
      <c r="L437" s="95">
        <f t="shared" si="168"/>
        <v>0</v>
      </c>
      <c r="M437" s="95">
        <f t="shared" si="149"/>
        <v>50000</v>
      </c>
    </row>
    <row r="438" spans="1:13" ht="47.25" x14ac:dyDescent="0.25">
      <c r="A438" s="96" t="s">
        <v>333</v>
      </c>
      <c r="B438" s="93" t="s">
        <v>465</v>
      </c>
      <c r="C438" s="93" t="s">
        <v>324</v>
      </c>
      <c r="D438" s="93" t="s">
        <v>467</v>
      </c>
      <c r="E438" s="93" t="s">
        <v>334</v>
      </c>
      <c r="F438" s="95">
        <f t="shared" ref="F438:L438" si="169">F439</f>
        <v>40000</v>
      </c>
      <c r="G438" s="95">
        <f t="shared" si="169"/>
        <v>0</v>
      </c>
      <c r="H438" s="95">
        <f t="shared" si="169"/>
        <v>-10000</v>
      </c>
      <c r="I438" s="95">
        <f t="shared" si="169"/>
        <v>0</v>
      </c>
      <c r="J438" s="95">
        <f t="shared" si="169"/>
        <v>0</v>
      </c>
      <c r="K438" s="95">
        <f t="shared" si="169"/>
        <v>0</v>
      </c>
      <c r="L438" s="95">
        <f t="shared" si="169"/>
        <v>0</v>
      </c>
      <c r="M438" s="95">
        <f t="shared" si="149"/>
        <v>30000</v>
      </c>
    </row>
    <row r="439" spans="1:13" ht="47.25" x14ac:dyDescent="0.25">
      <c r="A439" s="96" t="s">
        <v>335</v>
      </c>
      <c r="B439" s="93" t="s">
        <v>465</v>
      </c>
      <c r="C439" s="93" t="s">
        <v>324</v>
      </c>
      <c r="D439" s="93" t="s">
        <v>467</v>
      </c>
      <c r="E439" s="93" t="s">
        <v>336</v>
      </c>
      <c r="F439" s="95">
        <v>40000</v>
      </c>
      <c r="G439" s="95"/>
      <c r="H439" s="95">
        <v>-10000</v>
      </c>
      <c r="I439" s="95"/>
      <c r="J439" s="95"/>
      <c r="K439" s="95"/>
      <c r="L439" s="95"/>
      <c r="M439" s="95">
        <f t="shared" si="149"/>
        <v>30000</v>
      </c>
    </row>
    <row r="440" spans="1:13" ht="31.5" x14ac:dyDescent="0.25">
      <c r="A440" s="96" t="s">
        <v>373</v>
      </c>
      <c r="B440" s="93" t="s">
        <v>465</v>
      </c>
      <c r="C440" s="93" t="s">
        <v>324</v>
      </c>
      <c r="D440" s="93" t="s">
        <v>467</v>
      </c>
      <c r="E440" s="93" t="s">
        <v>374</v>
      </c>
      <c r="F440" s="95">
        <f t="shared" ref="F440:L440" si="170">F441</f>
        <v>10000</v>
      </c>
      <c r="G440" s="95">
        <f t="shared" si="170"/>
        <v>0</v>
      </c>
      <c r="H440" s="95">
        <f t="shared" si="170"/>
        <v>10000</v>
      </c>
      <c r="I440" s="95">
        <f t="shared" si="170"/>
        <v>0</v>
      </c>
      <c r="J440" s="95">
        <f t="shared" si="170"/>
        <v>0</v>
      </c>
      <c r="K440" s="95">
        <f t="shared" si="170"/>
        <v>0</v>
      </c>
      <c r="L440" s="95">
        <f t="shared" si="170"/>
        <v>0</v>
      </c>
      <c r="M440" s="95">
        <f t="shared" si="149"/>
        <v>20000</v>
      </c>
    </row>
    <row r="441" spans="1:13" ht="15.75" x14ac:dyDescent="0.25">
      <c r="A441" s="96" t="s">
        <v>375</v>
      </c>
      <c r="B441" s="93" t="s">
        <v>465</v>
      </c>
      <c r="C441" s="93" t="s">
        <v>324</v>
      </c>
      <c r="D441" s="93" t="s">
        <v>467</v>
      </c>
      <c r="E441" s="93" t="s">
        <v>376</v>
      </c>
      <c r="F441" s="95">
        <v>10000</v>
      </c>
      <c r="G441" s="95"/>
      <c r="H441" s="95">
        <v>10000</v>
      </c>
      <c r="I441" s="95"/>
      <c r="J441" s="95"/>
      <c r="K441" s="95"/>
      <c r="L441" s="95"/>
      <c r="M441" s="95">
        <f t="shared" si="149"/>
        <v>20000</v>
      </c>
    </row>
    <row r="442" spans="1:13" ht="31.5" x14ac:dyDescent="0.25">
      <c r="A442" s="68" t="s">
        <v>468</v>
      </c>
      <c r="B442" s="69" t="s">
        <v>465</v>
      </c>
      <c r="C442" s="78" t="s">
        <v>324</v>
      </c>
      <c r="D442" s="70" t="s">
        <v>469</v>
      </c>
      <c r="E442" s="75"/>
      <c r="F442" s="95">
        <f t="shared" ref="F442:L443" si="171">F443</f>
        <v>0</v>
      </c>
      <c r="G442" s="95">
        <f t="shared" si="171"/>
        <v>0</v>
      </c>
      <c r="H442" s="95">
        <f t="shared" si="171"/>
        <v>85000</v>
      </c>
      <c r="I442" s="95">
        <f t="shared" si="171"/>
        <v>-85000</v>
      </c>
      <c r="J442" s="95">
        <f t="shared" si="171"/>
        <v>85000</v>
      </c>
      <c r="K442" s="95">
        <f t="shared" si="171"/>
        <v>0</v>
      </c>
      <c r="L442" s="95">
        <f t="shared" si="171"/>
        <v>0</v>
      </c>
      <c r="M442" s="95">
        <f t="shared" si="149"/>
        <v>85000</v>
      </c>
    </row>
    <row r="443" spans="1:13" ht="63" x14ac:dyDescent="0.25">
      <c r="A443" s="72" t="s">
        <v>361</v>
      </c>
      <c r="B443" s="69" t="s">
        <v>465</v>
      </c>
      <c r="C443" s="79" t="s">
        <v>324</v>
      </c>
      <c r="D443" s="70" t="s">
        <v>469</v>
      </c>
      <c r="E443" s="75" t="s">
        <v>362</v>
      </c>
      <c r="F443" s="95">
        <f t="shared" si="171"/>
        <v>0</v>
      </c>
      <c r="G443" s="95">
        <f t="shared" si="171"/>
        <v>0</v>
      </c>
      <c r="H443" s="95">
        <f t="shared" si="171"/>
        <v>85000</v>
      </c>
      <c r="I443" s="95">
        <f t="shared" si="171"/>
        <v>-85000</v>
      </c>
      <c r="J443" s="95">
        <f t="shared" si="171"/>
        <v>85000</v>
      </c>
      <c r="K443" s="95">
        <f t="shared" si="171"/>
        <v>0</v>
      </c>
      <c r="L443" s="95">
        <f t="shared" si="171"/>
        <v>0</v>
      </c>
      <c r="M443" s="95">
        <f t="shared" si="149"/>
        <v>85000</v>
      </c>
    </row>
    <row r="444" spans="1:13" ht="63" x14ac:dyDescent="0.25">
      <c r="A444" s="80" t="s">
        <v>463</v>
      </c>
      <c r="B444" s="69" t="s">
        <v>465</v>
      </c>
      <c r="C444" s="79" t="s">
        <v>324</v>
      </c>
      <c r="D444" s="70" t="s">
        <v>469</v>
      </c>
      <c r="E444" s="75" t="s">
        <v>464</v>
      </c>
      <c r="F444" s="95">
        <v>0</v>
      </c>
      <c r="G444" s="95"/>
      <c r="H444" s="95">
        <v>85000</v>
      </c>
      <c r="I444" s="95">
        <v>-85000</v>
      </c>
      <c r="J444" s="95">
        <v>85000</v>
      </c>
      <c r="K444" s="95"/>
      <c r="L444" s="95"/>
      <c r="M444" s="95">
        <f t="shared" si="149"/>
        <v>85000</v>
      </c>
    </row>
    <row r="445" spans="1:13" ht="47.25" hidden="1" x14ac:dyDescent="0.25">
      <c r="A445" s="96" t="s">
        <v>396</v>
      </c>
      <c r="B445" s="93" t="s">
        <v>465</v>
      </c>
      <c r="C445" s="93" t="s">
        <v>324</v>
      </c>
      <c r="D445" s="93" t="s">
        <v>665</v>
      </c>
      <c r="E445" s="97" t="s">
        <v>345</v>
      </c>
      <c r="F445" s="95">
        <f t="shared" ref="F445:L446" si="172">F446</f>
        <v>0</v>
      </c>
      <c r="G445" s="95">
        <f t="shared" si="172"/>
        <v>0</v>
      </c>
      <c r="H445" s="95">
        <f t="shared" si="172"/>
        <v>0</v>
      </c>
      <c r="I445" s="95">
        <f t="shared" si="172"/>
        <v>0</v>
      </c>
      <c r="J445" s="95">
        <f t="shared" si="172"/>
        <v>0</v>
      </c>
      <c r="K445" s="95">
        <f t="shared" si="172"/>
        <v>0</v>
      </c>
      <c r="L445" s="95">
        <f t="shared" si="172"/>
        <v>0</v>
      </c>
      <c r="M445" s="95">
        <f t="shared" si="149"/>
        <v>0</v>
      </c>
    </row>
    <row r="446" spans="1:13" ht="47.25" hidden="1" x14ac:dyDescent="0.25">
      <c r="A446" s="96" t="s">
        <v>384</v>
      </c>
      <c r="B446" s="93" t="s">
        <v>465</v>
      </c>
      <c r="C446" s="93" t="s">
        <v>324</v>
      </c>
      <c r="D446" s="93" t="s">
        <v>665</v>
      </c>
      <c r="E446" s="93" t="s">
        <v>385</v>
      </c>
      <c r="F446" s="95">
        <f t="shared" si="172"/>
        <v>0</v>
      </c>
      <c r="G446" s="95">
        <f t="shared" si="172"/>
        <v>0</v>
      </c>
      <c r="H446" s="95">
        <f t="shared" si="172"/>
        <v>0</v>
      </c>
      <c r="I446" s="95">
        <f t="shared" si="172"/>
        <v>0</v>
      </c>
      <c r="J446" s="95">
        <f t="shared" si="172"/>
        <v>0</v>
      </c>
      <c r="K446" s="95">
        <f t="shared" si="172"/>
        <v>0</v>
      </c>
      <c r="L446" s="95">
        <f t="shared" si="172"/>
        <v>0</v>
      </c>
      <c r="M446" s="95">
        <f t="shared" si="149"/>
        <v>0</v>
      </c>
    </row>
    <row r="447" spans="1:13" ht="15.75" hidden="1" x14ac:dyDescent="0.25">
      <c r="A447" s="96" t="s">
        <v>386</v>
      </c>
      <c r="B447" s="93" t="s">
        <v>465</v>
      </c>
      <c r="C447" s="93" t="s">
        <v>324</v>
      </c>
      <c r="D447" s="93" t="s">
        <v>665</v>
      </c>
      <c r="E447" s="93" t="s">
        <v>387</v>
      </c>
      <c r="F447" s="95"/>
      <c r="G447" s="95">
        <v>0</v>
      </c>
      <c r="H447" s="95">
        <v>0</v>
      </c>
      <c r="I447" s="95">
        <v>0</v>
      </c>
      <c r="J447" s="95">
        <v>0</v>
      </c>
      <c r="K447" s="95">
        <v>0</v>
      </c>
      <c r="L447" s="95">
        <v>0</v>
      </c>
      <c r="M447" s="95">
        <f t="shared" si="149"/>
        <v>0</v>
      </c>
    </row>
    <row r="448" spans="1:13" ht="47.25" hidden="1" x14ac:dyDescent="0.25">
      <c r="A448" s="96" t="s">
        <v>666</v>
      </c>
      <c r="B448" s="93" t="s">
        <v>465</v>
      </c>
      <c r="C448" s="93" t="s">
        <v>324</v>
      </c>
      <c r="D448" s="93" t="s">
        <v>667</v>
      </c>
      <c r="E448" s="97" t="s">
        <v>345</v>
      </c>
      <c r="F448" s="95">
        <f t="shared" ref="F448:L449" si="173">F449</f>
        <v>0</v>
      </c>
      <c r="G448" s="95">
        <f t="shared" si="173"/>
        <v>0</v>
      </c>
      <c r="H448" s="95">
        <f t="shared" si="173"/>
        <v>0</v>
      </c>
      <c r="I448" s="95">
        <f t="shared" si="173"/>
        <v>0</v>
      </c>
      <c r="J448" s="95">
        <f t="shared" si="173"/>
        <v>0</v>
      </c>
      <c r="K448" s="95">
        <f t="shared" si="173"/>
        <v>0</v>
      </c>
      <c r="L448" s="95">
        <f t="shared" si="173"/>
        <v>0</v>
      </c>
      <c r="M448" s="95">
        <f t="shared" si="149"/>
        <v>0</v>
      </c>
    </row>
    <row r="449" spans="1:13" ht="47.25" hidden="1" x14ac:dyDescent="0.25">
      <c r="A449" s="96" t="s">
        <v>333</v>
      </c>
      <c r="B449" s="93" t="s">
        <v>465</v>
      </c>
      <c r="C449" s="93" t="s">
        <v>324</v>
      </c>
      <c r="D449" s="93" t="s">
        <v>667</v>
      </c>
      <c r="E449" s="93" t="s">
        <v>334</v>
      </c>
      <c r="F449" s="95">
        <f t="shared" si="173"/>
        <v>0</v>
      </c>
      <c r="G449" s="95">
        <f t="shared" si="173"/>
        <v>0</v>
      </c>
      <c r="H449" s="95">
        <f t="shared" si="173"/>
        <v>0</v>
      </c>
      <c r="I449" s="95">
        <f t="shared" si="173"/>
        <v>0</v>
      </c>
      <c r="J449" s="95">
        <f t="shared" si="173"/>
        <v>0</v>
      </c>
      <c r="K449" s="95">
        <f t="shared" si="173"/>
        <v>0</v>
      </c>
      <c r="L449" s="95">
        <f t="shared" si="173"/>
        <v>0</v>
      </c>
      <c r="M449" s="95">
        <f t="shared" si="149"/>
        <v>0</v>
      </c>
    </row>
    <row r="450" spans="1:13" ht="47.25" hidden="1" x14ac:dyDescent="0.25">
      <c r="A450" s="96" t="s">
        <v>335</v>
      </c>
      <c r="B450" s="93" t="s">
        <v>465</v>
      </c>
      <c r="C450" s="93" t="s">
        <v>324</v>
      </c>
      <c r="D450" s="93" t="s">
        <v>667</v>
      </c>
      <c r="E450" s="93" t="s">
        <v>336</v>
      </c>
      <c r="F450" s="95"/>
      <c r="G450" s="95">
        <v>0</v>
      </c>
      <c r="H450" s="95">
        <v>0</v>
      </c>
      <c r="I450" s="95">
        <v>0</v>
      </c>
      <c r="J450" s="95">
        <v>0</v>
      </c>
      <c r="K450" s="95">
        <v>0</v>
      </c>
      <c r="L450" s="95">
        <v>0</v>
      </c>
      <c r="M450" s="95">
        <f t="shared" si="149"/>
        <v>0</v>
      </c>
    </row>
    <row r="451" spans="1:13" ht="31.5" x14ac:dyDescent="0.25">
      <c r="A451" s="94" t="s">
        <v>472</v>
      </c>
      <c r="B451" s="93" t="s">
        <v>356</v>
      </c>
      <c r="C451" s="93" t="s">
        <v>345</v>
      </c>
      <c r="D451" s="93" t="s">
        <v>345</v>
      </c>
      <c r="E451" s="93" t="s">
        <v>345</v>
      </c>
      <c r="F451" s="95">
        <f t="shared" ref="F451:L454" si="174">F452</f>
        <v>536008.22</v>
      </c>
      <c r="G451" s="95">
        <f t="shared" si="174"/>
        <v>0</v>
      </c>
      <c r="H451" s="95">
        <f t="shared" si="174"/>
        <v>0</v>
      </c>
      <c r="I451" s="95">
        <f t="shared" si="174"/>
        <v>-58972</v>
      </c>
      <c r="J451" s="95">
        <f t="shared" si="174"/>
        <v>0</v>
      </c>
      <c r="K451" s="95">
        <f t="shared" si="174"/>
        <v>0</v>
      </c>
      <c r="L451" s="95">
        <f t="shared" si="174"/>
        <v>0</v>
      </c>
      <c r="M451" s="95">
        <f t="shared" si="149"/>
        <v>477036.22</v>
      </c>
    </row>
    <row r="452" spans="1:13" ht="31.5" x14ac:dyDescent="0.25">
      <c r="A452" s="94" t="s">
        <v>668</v>
      </c>
      <c r="B452" s="93" t="s">
        <v>356</v>
      </c>
      <c r="C452" s="93" t="s">
        <v>323</v>
      </c>
      <c r="D452" s="93" t="s">
        <v>345</v>
      </c>
      <c r="E452" s="93" t="s">
        <v>345</v>
      </c>
      <c r="F452" s="95">
        <f t="shared" si="174"/>
        <v>536008.22</v>
      </c>
      <c r="G452" s="95">
        <f t="shared" si="174"/>
        <v>0</v>
      </c>
      <c r="H452" s="95">
        <f t="shared" si="174"/>
        <v>0</v>
      </c>
      <c r="I452" s="95">
        <f t="shared" si="174"/>
        <v>-58972</v>
      </c>
      <c r="J452" s="95">
        <f t="shared" si="174"/>
        <v>0</v>
      </c>
      <c r="K452" s="95">
        <f t="shared" si="174"/>
        <v>0</v>
      </c>
      <c r="L452" s="95">
        <f t="shared" si="174"/>
        <v>0</v>
      </c>
      <c r="M452" s="95">
        <f t="shared" si="149"/>
        <v>477036.22</v>
      </c>
    </row>
    <row r="453" spans="1:13" ht="15.75" x14ac:dyDescent="0.25">
      <c r="A453" s="96" t="s">
        <v>470</v>
      </c>
      <c r="B453" s="93" t="s">
        <v>356</v>
      </c>
      <c r="C453" s="93" t="s">
        <v>323</v>
      </c>
      <c r="D453" s="93" t="s">
        <v>471</v>
      </c>
      <c r="E453" s="97" t="s">
        <v>345</v>
      </c>
      <c r="F453" s="95">
        <f t="shared" si="174"/>
        <v>536008.22</v>
      </c>
      <c r="G453" s="95">
        <f t="shared" si="174"/>
        <v>0</v>
      </c>
      <c r="H453" s="95">
        <f t="shared" si="174"/>
        <v>0</v>
      </c>
      <c r="I453" s="95">
        <f t="shared" si="174"/>
        <v>-58972</v>
      </c>
      <c r="J453" s="95">
        <f t="shared" si="174"/>
        <v>0</v>
      </c>
      <c r="K453" s="95">
        <f t="shared" si="174"/>
        <v>0</v>
      </c>
      <c r="L453" s="95">
        <f t="shared" si="174"/>
        <v>0</v>
      </c>
      <c r="M453" s="95">
        <f t="shared" si="149"/>
        <v>477036.22</v>
      </c>
    </row>
    <row r="454" spans="1:13" ht="31.5" x14ac:dyDescent="0.25">
      <c r="A454" s="96" t="s">
        <v>472</v>
      </c>
      <c r="B454" s="93" t="s">
        <v>356</v>
      </c>
      <c r="C454" s="93" t="s">
        <v>323</v>
      </c>
      <c r="D454" s="93" t="s">
        <v>471</v>
      </c>
      <c r="E454" s="93" t="s">
        <v>473</v>
      </c>
      <c r="F454" s="95">
        <f t="shared" si="174"/>
        <v>536008.22</v>
      </c>
      <c r="G454" s="95">
        <f t="shared" si="174"/>
        <v>0</v>
      </c>
      <c r="H454" s="95">
        <f t="shared" si="174"/>
        <v>0</v>
      </c>
      <c r="I454" s="95">
        <f t="shared" si="174"/>
        <v>-58972</v>
      </c>
      <c r="J454" s="95">
        <f t="shared" si="174"/>
        <v>0</v>
      </c>
      <c r="K454" s="95">
        <f t="shared" si="174"/>
        <v>0</v>
      </c>
      <c r="L454" s="95">
        <f t="shared" si="174"/>
        <v>0</v>
      </c>
      <c r="M454" s="95">
        <f t="shared" si="149"/>
        <v>477036.22</v>
      </c>
    </row>
    <row r="455" spans="1:13" ht="15.75" x14ac:dyDescent="0.25">
      <c r="A455" s="96" t="s">
        <v>470</v>
      </c>
      <c r="B455" s="93" t="s">
        <v>356</v>
      </c>
      <c r="C455" s="93" t="s">
        <v>323</v>
      </c>
      <c r="D455" s="93" t="s">
        <v>471</v>
      </c>
      <c r="E455" s="93" t="s">
        <v>474</v>
      </c>
      <c r="F455" s="95">
        <v>536008.22</v>
      </c>
      <c r="G455" s="95">
        <v>0</v>
      </c>
      <c r="H455" s="95">
        <v>0</v>
      </c>
      <c r="I455" s="95">
        <v>-58972</v>
      </c>
      <c r="J455" s="95"/>
      <c r="K455" s="95"/>
      <c r="L455" s="95"/>
      <c r="M455" s="95">
        <f t="shared" si="149"/>
        <v>477036.22</v>
      </c>
    </row>
    <row r="456" spans="1:13" ht="15.75" x14ac:dyDescent="0.25">
      <c r="A456" s="124" t="s">
        <v>669</v>
      </c>
      <c r="B456" s="124"/>
      <c r="C456" s="124"/>
      <c r="D456" s="124"/>
      <c r="E456" s="124"/>
      <c r="F456" s="108">
        <f t="shared" ref="F456:L456" si="175">F5+F84+F91+F112+F147+F218+F333+F373+F419+F451+F213</f>
        <v>324962337.93000007</v>
      </c>
      <c r="G456" s="108">
        <f t="shared" si="175"/>
        <v>7396276.3600000003</v>
      </c>
      <c r="H456" s="108">
        <f t="shared" si="175"/>
        <v>41129708.449999996</v>
      </c>
      <c r="I456" s="108">
        <f t="shared" si="175"/>
        <v>13140555.409999998</v>
      </c>
      <c r="J456" s="108">
        <f t="shared" si="175"/>
        <v>2548307.2199999997</v>
      </c>
      <c r="K456" s="108">
        <f t="shared" si="175"/>
        <v>16465259.01</v>
      </c>
      <c r="L456" s="108">
        <f t="shared" si="175"/>
        <v>533099.89999999991</v>
      </c>
      <c r="M456" s="108">
        <f t="shared" ref="M456" si="176">SUM(F456:L456)</f>
        <v>406175544.28000009</v>
      </c>
    </row>
  </sheetData>
  <mergeCells count="2">
    <mergeCell ref="A1:L1"/>
    <mergeCell ref="A456:E456"/>
  </mergeCells>
  <pageMargins left="0.15748031496062992" right="0.19685039370078741" top="0.27559055118110237" bottom="0.27559055118110237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view="pageBreakPreview" zoomScale="80" zoomScaleNormal="110" zoomScaleSheetLayoutView="80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G5" sqref="G5"/>
    </sheetView>
  </sheetViews>
  <sheetFormatPr defaultColWidth="16.7109375" defaultRowHeight="18" x14ac:dyDescent="0.25"/>
  <cols>
    <col min="1" max="1" width="29.5703125" style="8" customWidth="1"/>
    <col min="2" max="2" width="48.42578125" style="8" customWidth="1"/>
    <col min="3" max="3" width="21.140625" style="8" customWidth="1"/>
    <col min="4" max="4" width="19.7109375" style="8" customWidth="1"/>
    <col min="5" max="5" width="18.28515625" style="8" customWidth="1"/>
    <col min="6" max="6" width="18.28515625" style="8" hidden="1" customWidth="1"/>
    <col min="7" max="7" width="16.140625" style="7" customWidth="1"/>
    <col min="8" max="8" width="16.5703125" style="7" hidden="1" customWidth="1"/>
    <col min="9" max="9" width="16.7109375" style="7" customWidth="1"/>
    <col min="10" max="231" width="9.140625" style="7" customWidth="1"/>
    <col min="232" max="232" width="26" style="7" customWidth="1"/>
    <col min="233" max="233" width="41.85546875" style="7" customWidth="1"/>
    <col min="234" max="257" width="16.7109375" style="7"/>
    <col min="258" max="258" width="29.5703125" style="7" customWidth="1"/>
    <col min="259" max="259" width="48.42578125" style="7" customWidth="1"/>
    <col min="260" max="260" width="21.140625" style="7" customWidth="1"/>
    <col min="261" max="261" width="19.7109375" style="7" customWidth="1"/>
    <col min="262" max="262" width="18.28515625" style="7" customWidth="1"/>
    <col min="263" max="263" width="16.140625" style="7" customWidth="1"/>
    <col min="264" max="264" width="0" style="7" hidden="1" customWidth="1"/>
    <col min="265" max="487" width="9.140625" style="7" customWidth="1"/>
    <col min="488" max="488" width="26" style="7" customWidth="1"/>
    <col min="489" max="489" width="41.85546875" style="7" customWidth="1"/>
    <col min="490" max="513" width="16.7109375" style="7"/>
    <col min="514" max="514" width="29.5703125" style="7" customWidth="1"/>
    <col min="515" max="515" width="48.42578125" style="7" customWidth="1"/>
    <col min="516" max="516" width="21.140625" style="7" customWidth="1"/>
    <col min="517" max="517" width="19.7109375" style="7" customWidth="1"/>
    <col min="518" max="518" width="18.28515625" style="7" customWidth="1"/>
    <col min="519" max="519" width="16.140625" style="7" customWidth="1"/>
    <col min="520" max="520" width="0" style="7" hidden="1" customWidth="1"/>
    <col min="521" max="743" width="9.140625" style="7" customWidth="1"/>
    <col min="744" max="744" width="26" style="7" customWidth="1"/>
    <col min="745" max="745" width="41.85546875" style="7" customWidth="1"/>
    <col min="746" max="769" width="16.7109375" style="7"/>
    <col min="770" max="770" width="29.5703125" style="7" customWidth="1"/>
    <col min="771" max="771" width="48.42578125" style="7" customWidth="1"/>
    <col min="772" max="772" width="21.140625" style="7" customWidth="1"/>
    <col min="773" max="773" width="19.7109375" style="7" customWidth="1"/>
    <col min="774" max="774" width="18.28515625" style="7" customWidth="1"/>
    <col min="775" max="775" width="16.140625" style="7" customWidth="1"/>
    <col min="776" max="776" width="0" style="7" hidden="1" customWidth="1"/>
    <col min="777" max="999" width="9.140625" style="7" customWidth="1"/>
    <col min="1000" max="1000" width="26" style="7" customWidth="1"/>
    <col min="1001" max="1001" width="41.85546875" style="7" customWidth="1"/>
    <col min="1002" max="1025" width="16.7109375" style="7"/>
    <col min="1026" max="1026" width="29.5703125" style="7" customWidth="1"/>
    <col min="1027" max="1027" width="48.42578125" style="7" customWidth="1"/>
    <col min="1028" max="1028" width="21.140625" style="7" customWidth="1"/>
    <col min="1029" max="1029" width="19.7109375" style="7" customWidth="1"/>
    <col min="1030" max="1030" width="18.28515625" style="7" customWidth="1"/>
    <col min="1031" max="1031" width="16.140625" style="7" customWidth="1"/>
    <col min="1032" max="1032" width="0" style="7" hidden="1" customWidth="1"/>
    <col min="1033" max="1255" width="9.140625" style="7" customWidth="1"/>
    <col min="1256" max="1256" width="26" style="7" customWidth="1"/>
    <col min="1257" max="1257" width="41.85546875" style="7" customWidth="1"/>
    <col min="1258" max="1281" width="16.7109375" style="7"/>
    <col min="1282" max="1282" width="29.5703125" style="7" customWidth="1"/>
    <col min="1283" max="1283" width="48.42578125" style="7" customWidth="1"/>
    <col min="1284" max="1284" width="21.140625" style="7" customWidth="1"/>
    <col min="1285" max="1285" width="19.7109375" style="7" customWidth="1"/>
    <col min="1286" max="1286" width="18.28515625" style="7" customWidth="1"/>
    <col min="1287" max="1287" width="16.140625" style="7" customWidth="1"/>
    <col min="1288" max="1288" width="0" style="7" hidden="1" customWidth="1"/>
    <col min="1289" max="1511" width="9.140625" style="7" customWidth="1"/>
    <col min="1512" max="1512" width="26" style="7" customWidth="1"/>
    <col min="1513" max="1513" width="41.85546875" style="7" customWidth="1"/>
    <col min="1514" max="1537" width="16.7109375" style="7"/>
    <col min="1538" max="1538" width="29.5703125" style="7" customWidth="1"/>
    <col min="1539" max="1539" width="48.42578125" style="7" customWidth="1"/>
    <col min="1540" max="1540" width="21.140625" style="7" customWidth="1"/>
    <col min="1541" max="1541" width="19.7109375" style="7" customWidth="1"/>
    <col min="1542" max="1542" width="18.28515625" style="7" customWidth="1"/>
    <col min="1543" max="1543" width="16.140625" style="7" customWidth="1"/>
    <col min="1544" max="1544" width="0" style="7" hidden="1" customWidth="1"/>
    <col min="1545" max="1767" width="9.140625" style="7" customWidth="1"/>
    <col min="1768" max="1768" width="26" style="7" customWidth="1"/>
    <col min="1769" max="1769" width="41.85546875" style="7" customWidth="1"/>
    <col min="1770" max="1793" width="16.7109375" style="7"/>
    <col min="1794" max="1794" width="29.5703125" style="7" customWidth="1"/>
    <col min="1795" max="1795" width="48.42578125" style="7" customWidth="1"/>
    <col min="1796" max="1796" width="21.140625" style="7" customWidth="1"/>
    <col min="1797" max="1797" width="19.7109375" style="7" customWidth="1"/>
    <col min="1798" max="1798" width="18.28515625" style="7" customWidth="1"/>
    <col min="1799" max="1799" width="16.140625" style="7" customWidth="1"/>
    <col min="1800" max="1800" width="0" style="7" hidden="1" customWidth="1"/>
    <col min="1801" max="2023" width="9.140625" style="7" customWidth="1"/>
    <col min="2024" max="2024" width="26" style="7" customWidth="1"/>
    <col min="2025" max="2025" width="41.85546875" style="7" customWidth="1"/>
    <col min="2026" max="2049" width="16.7109375" style="7"/>
    <col min="2050" max="2050" width="29.5703125" style="7" customWidth="1"/>
    <col min="2051" max="2051" width="48.42578125" style="7" customWidth="1"/>
    <col min="2052" max="2052" width="21.140625" style="7" customWidth="1"/>
    <col min="2053" max="2053" width="19.7109375" style="7" customWidth="1"/>
    <col min="2054" max="2054" width="18.28515625" style="7" customWidth="1"/>
    <col min="2055" max="2055" width="16.140625" style="7" customWidth="1"/>
    <col min="2056" max="2056" width="0" style="7" hidden="1" customWidth="1"/>
    <col min="2057" max="2279" width="9.140625" style="7" customWidth="1"/>
    <col min="2280" max="2280" width="26" style="7" customWidth="1"/>
    <col min="2281" max="2281" width="41.85546875" style="7" customWidth="1"/>
    <col min="2282" max="2305" width="16.7109375" style="7"/>
    <col min="2306" max="2306" width="29.5703125" style="7" customWidth="1"/>
    <col min="2307" max="2307" width="48.42578125" style="7" customWidth="1"/>
    <col min="2308" max="2308" width="21.140625" style="7" customWidth="1"/>
    <col min="2309" max="2309" width="19.7109375" style="7" customWidth="1"/>
    <col min="2310" max="2310" width="18.28515625" style="7" customWidth="1"/>
    <col min="2311" max="2311" width="16.140625" style="7" customWidth="1"/>
    <col min="2312" max="2312" width="0" style="7" hidden="1" customWidth="1"/>
    <col min="2313" max="2535" width="9.140625" style="7" customWidth="1"/>
    <col min="2536" max="2536" width="26" style="7" customWidth="1"/>
    <col min="2537" max="2537" width="41.85546875" style="7" customWidth="1"/>
    <col min="2538" max="2561" width="16.7109375" style="7"/>
    <col min="2562" max="2562" width="29.5703125" style="7" customWidth="1"/>
    <col min="2563" max="2563" width="48.42578125" style="7" customWidth="1"/>
    <col min="2564" max="2564" width="21.140625" style="7" customWidth="1"/>
    <col min="2565" max="2565" width="19.7109375" style="7" customWidth="1"/>
    <col min="2566" max="2566" width="18.28515625" style="7" customWidth="1"/>
    <col min="2567" max="2567" width="16.140625" style="7" customWidth="1"/>
    <col min="2568" max="2568" width="0" style="7" hidden="1" customWidth="1"/>
    <col min="2569" max="2791" width="9.140625" style="7" customWidth="1"/>
    <col min="2792" max="2792" width="26" style="7" customWidth="1"/>
    <col min="2793" max="2793" width="41.85546875" style="7" customWidth="1"/>
    <col min="2794" max="2817" width="16.7109375" style="7"/>
    <col min="2818" max="2818" width="29.5703125" style="7" customWidth="1"/>
    <col min="2819" max="2819" width="48.42578125" style="7" customWidth="1"/>
    <col min="2820" max="2820" width="21.140625" style="7" customWidth="1"/>
    <col min="2821" max="2821" width="19.7109375" style="7" customWidth="1"/>
    <col min="2822" max="2822" width="18.28515625" style="7" customWidth="1"/>
    <col min="2823" max="2823" width="16.140625" style="7" customWidth="1"/>
    <col min="2824" max="2824" width="0" style="7" hidden="1" customWidth="1"/>
    <col min="2825" max="3047" width="9.140625" style="7" customWidth="1"/>
    <col min="3048" max="3048" width="26" style="7" customWidth="1"/>
    <col min="3049" max="3049" width="41.85546875" style="7" customWidth="1"/>
    <col min="3050" max="3073" width="16.7109375" style="7"/>
    <col min="3074" max="3074" width="29.5703125" style="7" customWidth="1"/>
    <col min="3075" max="3075" width="48.42578125" style="7" customWidth="1"/>
    <col min="3076" max="3076" width="21.140625" style="7" customWidth="1"/>
    <col min="3077" max="3077" width="19.7109375" style="7" customWidth="1"/>
    <col min="3078" max="3078" width="18.28515625" style="7" customWidth="1"/>
    <col min="3079" max="3079" width="16.140625" style="7" customWidth="1"/>
    <col min="3080" max="3080" width="0" style="7" hidden="1" customWidth="1"/>
    <col min="3081" max="3303" width="9.140625" style="7" customWidth="1"/>
    <col min="3304" max="3304" width="26" style="7" customWidth="1"/>
    <col min="3305" max="3305" width="41.85546875" style="7" customWidth="1"/>
    <col min="3306" max="3329" width="16.7109375" style="7"/>
    <col min="3330" max="3330" width="29.5703125" style="7" customWidth="1"/>
    <col min="3331" max="3331" width="48.42578125" style="7" customWidth="1"/>
    <col min="3332" max="3332" width="21.140625" style="7" customWidth="1"/>
    <col min="3333" max="3333" width="19.7109375" style="7" customWidth="1"/>
    <col min="3334" max="3334" width="18.28515625" style="7" customWidth="1"/>
    <col min="3335" max="3335" width="16.140625" style="7" customWidth="1"/>
    <col min="3336" max="3336" width="0" style="7" hidden="1" customWidth="1"/>
    <col min="3337" max="3559" width="9.140625" style="7" customWidth="1"/>
    <col min="3560" max="3560" width="26" style="7" customWidth="1"/>
    <col min="3561" max="3561" width="41.85546875" style="7" customWidth="1"/>
    <col min="3562" max="3585" width="16.7109375" style="7"/>
    <col min="3586" max="3586" width="29.5703125" style="7" customWidth="1"/>
    <col min="3587" max="3587" width="48.42578125" style="7" customWidth="1"/>
    <col min="3588" max="3588" width="21.140625" style="7" customWidth="1"/>
    <col min="3589" max="3589" width="19.7109375" style="7" customWidth="1"/>
    <col min="3590" max="3590" width="18.28515625" style="7" customWidth="1"/>
    <col min="3591" max="3591" width="16.140625" style="7" customWidth="1"/>
    <col min="3592" max="3592" width="0" style="7" hidden="1" customWidth="1"/>
    <col min="3593" max="3815" width="9.140625" style="7" customWidth="1"/>
    <col min="3816" max="3816" width="26" style="7" customWidth="1"/>
    <col min="3817" max="3817" width="41.85546875" style="7" customWidth="1"/>
    <col min="3818" max="3841" width="16.7109375" style="7"/>
    <col min="3842" max="3842" width="29.5703125" style="7" customWidth="1"/>
    <col min="3843" max="3843" width="48.42578125" style="7" customWidth="1"/>
    <col min="3844" max="3844" width="21.140625" style="7" customWidth="1"/>
    <col min="3845" max="3845" width="19.7109375" style="7" customWidth="1"/>
    <col min="3846" max="3846" width="18.28515625" style="7" customWidth="1"/>
    <col min="3847" max="3847" width="16.140625" style="7" customWidth="1"/>
    <col min="3848" max="3848" width="0" style="7" hidden="1" customWidth="1"/>
    <col min="3849" max="4071" width="9.140625" style="7" customWidth="1"/>
    <col min="4072" max="4072" width="26" style="7" customWidth="1"/>
    <col min="4073" max="4073" width="41.85546875" style="7" customWidth="1"/>
    <col min="4074" max="4097" width="16.7109375" style="7"/>
    <col min="4098" max="4098" width="29.5703125" style="7" customWidth="1"/>
    <col min="4099" max="4099" width="48.42578125" style="7" customWidth="1"/>
    <col min="4100" max="4100" width="21.140625" style="7" customWidth="1"/>
    <col min="4101" max="4101" width="19.7109375" style="7" customWidth="1"/>
    <col min="4102" max="4102" width="18.28515625" style="7" customWidth="1"/>
    <col min="4103" max="4103" width="16.140625" style="7" customWidth="1"/>
    <col min="4104" max="4104" width="0" style="7" hidden="1" customWidth="1"/>
    <col min="4105" max="4327" width="9.140625" style="7" customWidth="1"/>
    <col min="4328" max="4328" width="26" style="7" customWidth="1"/>
    <col min="4329" max="4329" width="41.85546875" style="7" customWidth="1"/>
    <col min="4330" max="4353" width="16.7109375" style="7"/>
    <col min="4354" max="4354" width="29.5703125" style="7" customWidth="1"/>
    <col min="4355" max="4355" width="48.42578125" style="7" customWidth="1"/>
    <col min="4356" max="4356" width="21.140625" style="7" customWidth="1"/>
    <col min="4357" max="4357" width="19.7109375" style="7" customWidth="1"/>
    <col min="4358" max="4358" width="18.28515625" style="7" customWidth="1"/>
    <col min="4359" max="4359" width="16.140625" style="7" customWidth="1"/>
    <col min="4360" max="4360" width="0" style="7" hidden="1" customWidth="1"/>
    <col min="4361" max="4583" width="9.140625" style="7" customWidth="1"/>
    <col min="4584" max="4584" width="26" style="7" customWidth="1"/>
    <col min="4585" max="4585" width="41.85546875" style="7" customWidth="1"/>
    <col min="4586" max="4609" width="16.7109375" style="7"/>
    <col min="4610" max="4610" width="29.5703125" style="7" customWidth="1"/>
    <col min="4611" max="4611" width="48.42578125" style="7" customWidth="1"/>
    <col min="4612" max="4612" width="21.140625" style="7" customWidth="1"/>
    <col min="4613" max="4613" width="19.7109375" style="7" customWidth="1"/>
    <col min="4614" max="4614" width="18.28515625" style="7" customWidth="1"/>
    <col min="4615" max="4615" width="16.140625" style="7" customWidth="1"/>
    <col min="4616" max="4616" width="0" style="7" hidden="1" customWidth="1"/>
    <col min="4617" max="4839" width="9.140625" style="7" customWidth="1"/>
    <col min="4840" max="4840" width="26" style="7" customWidth="1"/>
    <col min="4841" max="4841" width="41.85546875" style="7" customWidth="1"/>
    <col min="4842" max="4865" width="16.7109375" style="7"/>
    <col min="4866" max="4866" width="29.5703125" style="7" customWidth="1"/>
    <col min="4867" max="4867" width="48.42578125" style="7" customWidth="1"/>
    <col min="4868" max="4868" width="21.140625" style="7" customWidth="1"/>
    <col min="4869" max="4869" width="19.7109375" style="7" customWidth="1"/>
    <col min="4870" max="4870" width="18.28515625" style="7" customWidth="1"/>
    <col min="4871" max="4871" width="16.140625" style="7" customWidth="1"/>
    <col min="4872" max="4872" width="0" style="7" hidden="1" customWidth="1"/>
    <col min="4873" max="5095" width="9.140625" style="7" customWidth="1"/>
    <col min="5096" max="5096" width="26" style="7" customWidth="1"/>
    <col min="5097" max="5097" width="41.85546875" style="7" customWidth="1"/>
    <col min="5098" max="5121" width="16.7109375" style="7"/>
    <col min="5122" max="5122" width="29.5703125" style="7" customWidth="1"/>
    <col min="5123" max="5123" width="48.42578125" style="7" customWidth="1"/>
    <col min="5124" max="5124" width="21.140625" style="7" customWidth="1"/>
    <col min="5125" max="5125" width="19.7109375" style="7" customWidth="1"/>
    <col min="5126" max="5126" width="18.28515625" style="7" customWidth="1"/>
    <col min="5127" max="5127" width="16.140625" style="7" customWidth="1"/>
    <col min="5128" max="5128" width="0" style="7" hidden="1" customWidth="1"/>
    <col min="5129" max="5351" width="9.140625" style="7" customWidth="1"/>
    <col min="5352" max="5352" width="26" style="7" customWidth="1"/>
    <col min="5353" max="5353" width="41.85546875" style="7" customWidth="1"/>
    <col min="5354" max="5377" width="16.7109375" style="7"/>
    <col min="5378" max="5378" width="29.5703125" style="7" customWidth="1"/>
    <col min="5379" max="5379" width="48.42578125" style="7" customWidth="1"/>
    <col min="5380" max="5380" width="21.140625" style="7" customWidth="1"/>
    <col min="5381" max="5381" width="19.7109375" style="7" customWidth="1"/>
    <col min="5382" max="5382" width="18.28515625" style="7" customWidth="1"/>
    <col min="5383" max="5383" width="16.140625" style="7" customWidth="1"/>
    <col min="5384" max="5384" width="0" style="7" hidden="1" customWidth="1"/>
    <col min="5385" max="5607" width="9.140625" style="7" customWidth="1"/>
    <col min="5608" max="5608" width="26" style="7" customWidth="1"/>
    <col min="5609" max="5609" width="41.85546875" style="7" customWidth="1"/>
    <col min="5610" max="5633" width="16.7109375" style="7"/>
    <col min="5634" max="5634" width="29.5703125" style="7" customWidth="1"/>
    <col min="5635" max="5635" width="48.42578125" style="7" customWidth="1"/>
    <col min="5636" max="5636" width="21.140625" style="7" customWidth="1"/>
    <col min="5637" max="5637" width="19.7109375" style="7" customWidth="1"/>
    <col min="5638" max="5638" width="18.28515625" style="7" customWidth="1"/>
    <col min="5639" max="5639" width="16.140625" style="7" customWidth="1"/>
    <col min="5640" max="5640" width="0" style="7" hidden="1" customWidth="1"/>
    <col min="5641" max="5863" width="9.140625" style="7" customWidth="1"/>
    <col min="5864" max="5864" width="26" style="7" customWidth="1"/>
    <col min="5865" max="5865" width="41.85546875" style="7" customWidth="1"/>
    <col min="5866" max="5889" width="16.7109375" style="7"/>
    <col min="5890" max="5890" width="29.5703125" style="7" customWidth="1"/>
    <col min="5891" max="5891" width="48.42578125" style="7" customWidth="1"/>
    <col min="5892" max="5892" width="21.140625" style="7" customWidth="1"/>
    <col min="5893" max="5893" width="19.7109375" style="7" customWidth="1"/>
    <col min="5894" max="5894" width="18.28515625" style="7" customWidth="1"/>
    <col min="5895" max="5895" width="16.140625" style="7" customWidth="1"/>
    <col min="5896" max="5896" width="0" style="7" hidden="1" customWidth="1"/>
    <col min="5897" max="6119" width="9.140625" style="7" customWidth="1"/>
    <col min="6120" max="6120" width="26" style="7" customWidth="1"/>
    <col min="6121" max="6121" width="41.85546875" style="7" customWidth="1"/>
    <col min="6122" max="6145" width="16.7109375" style="7"/>
    <col min="6146" max="6146" width="29.5703125" style="7" customWidth="1"/>
    <col min="6147" max="6147" width="48.42578125" style="7" customWidth="1"/>
    <col min="6148" max="6148" width="21.140625" style="7" customWidth="1"/>
    <col min="6149" max="6149" width="19.7109375" style="7" customWidth="1"/>
    <col min="6150" max="6150" width="18.28515625" style="7" customWidth="1"/>
    <col min="6151" max="6151" width="16.140625" style="7" customWidth="1"/>
    <col min="6152" max="6152" width="0" style="7" hidden="1" customWidth="1"/>
    <col min="6153" max="6375" width="9.140625" style="7" customWidth="1"/>
    <col min="6376" max="6376" width="26" style="7" customWidth="1"/>
    <col min="6377" max="6377" width="41.85546875" style="7" customWidth="1"/>
    <col min="6378" max="6401" width="16.7109375" style="7"/>
    <col min="6402" max="6402" width="29.5703125" style="7" customWidth="1"/>
    <col min="6403" max="6403" width="48.42578125" style="7" customWidth="1"/>
    <col min="6404" max="6404" width="21.140625" style="7" customWidth="1"/>
    <col min="6405" max="6405" width="19.7109375" style="7" customWidth="1"/>
    <col min="6406" max="6406" width="18.28515625" style="7" customWidth="1"/>
    <col min="6407" max="6407" width="16.140625" style="7" customWidth="1"/>
    <col min="6408" max="6408" width="0" style="7" hidden="1" customWidth="1"/>
    <col min="6409" max="6631" width="9.140625" style="7" customWidth="1"/>
    <col min="6632" max="6632" width="26" style="7" customWidth="1"/>
    <col min="6633" max="6633" width="41.85546875" style="7" customWidth="1"/>
    <col min="6634" max="6657" width="16.7109375" style="7"/>
    <col min="6658" max="6658" width="29.5703125" style="7" customWidth="1"/>
    <col min="6659" max="6659" width="48.42578125" style="7" customWidth="1"/>
    <col min="6660" max="6660" width="21.140625" style="7" customWidth="1"/>
    <col min="6661" max="6661" width="19.7109375" style="7" customWidth="1"/>
    <col min="6662" max="6662" width="18.28515625" style="7" customWidth="1"/>
    <col min="6663" max="6663" width="16.140625" style="7" customWidth="1"/>
    <col min="6664" max="6664" width="0" style="7" hidden="1" customWidth="1"/>
    <col min="6665" max="6887" width="9.140625" style="7" customWidth="1"/>
    <col min="6888" max="6888" width="26" style="7" customWidth="1"/>
    <col min="6889" max="6889" width="41.85546875" style="7" customWidth="1"/>
    <col min="6890" max="6913" width="16.7109375" style="7"/>
    <col min="6914" max="6914" width="29.5703125" style="7" customWidth="1"/>
    <col min="6915" max="6915" width="48.42578125" style="7" customWidth="1"/>
    <col min="6916" max="6916" width="21.140625" style="7" customWidth="1"/>
    <col min="6917" max="6917" width="19.7109375" style="7" customWidth="1"/>
    <col min="6918" max="6918" width="18.28515625" style="7" customWidth="1"/>
    <col min="6919" max="6919" width="16.140625" style="7" customWidth="1"/>
    <col min="6920" max="6920" width="0" style="7" hidden="1" customWidth="1"/>
    <col min="6921" max="7143" width="9.140625" style="7" customWidth="1"/>
    <col min="7144" max="7144" width="26" style="7" customWidth="1"/>
    <col min="7145" max="7145" width="41.85546875" style="7" customWidth="1"/>
    <col min="7146" max="7169" width="16.7109375" style="7"/>
    <col min="7170" max="7170" width="29.5703125" style="7" customWidth="1"/>
    <col min="7171" max="7171" width="48.42578125" style="7" customWidth="1"/>
    <col min="7172" max="7172" width="21.140625" style="7" customWidth="1"/>
    <col min="7173" max="7173" width="19.7109375" style="7" customWidth="1"/>
    <col min="7174" max="7174" width="18.28515625" style="7" customWidth="1"/>
    <col min="7175" max="7175" width="16.140625" style="7" customWidth="1"/>
    <col min="7176" max="7176" width="0" style="7" hidden="1" customWidth="1"/>
    <col min="7177" max="7399" width="9.140625" style="7" customWidth="1"/>
    <col min="7400" max="7400" width="26" style="7" customWidth="1"/>
    <col min="7401" max="7401" width="41.85546875" style="7" customWidth="1"/>
    <col min="7402" max="7425" width="16.7109375" style="7"/>
    <col min="7426" max="7426" width="29.5703125" style="7" customWidth="1"/>
    <col min="7427" max="7427" width="48.42578125" style="7" customWidth="1"/>
    <col min="7428" max="7428" width="21.140625" style="7" customWidth="1"/>
    <col min="7429" max="7429" width="19.7109375" style="7" customWidth="1"/>
    <col min="7430" max="7430" width="18.28515625" style="7" customWidth="1"/>
    <col min="7431" max="7431" width="16.140625" style="7" customWidth="1"/>
    <col min="7432" max="7432" width="0" style="7" hidden="1" customWidth="1"/>
    <col min="7433" max="7655" width="9.140625" style="7" customWidth="1"/>
    <col min="7656" max="7656" width="26" style="7" customWidth="1"/>
    <col min="7657" max="7657" width="41.85546875" style="7" customWidth="1"/>
    <col min="7658" max="7681" width="16.7109375" style="7"/>
    <col min="7682" max="7682" width="29.5703125" style="7" customWidth="1"/>
    <col min="7683" max="7683" width="48.42578125" style="7" customWidth="1"/>
    <col min="7684" max="7684" width="21.140625" style="7" customWidth="1"/>
    <col min="7685" max="7685" width="19.7109375" style="7" customWidth="1"/>
    <col min="7686" max="7686" width="18.28515625" style="7" customWidth="1"/>
    <col min="7687" max="7687" width="16.140625" style="7" customWidth="1"/>
    <col min="7688" max="7688" width="0" style="7" hidden="1" customWidth="1"/>
    <col min="7689" max="7911" width="9.140625" style="7" customWidth="1"/>
    <col min="7912" max="7912" width="26" style="7" customWidth="1"/>
    <col min="7913" max="7913" width="41.85546875" style="7" customWidth="1"/>
    <col min="7914" max="7937" width="16.7109375" style="7"/>
    <col min="7938" max="7938" width="29.5703125" style="7" customWidth="1"/>
    <col min="7939" max="7939" width="48.42578125" style="7" customWidth="1"/>
    <col min="7940" max="7940" width="21.140625" style="7" customWidth="1"/>
    <col min="7941" max="7941" width="19.7109375" style="7" customWidth="1"/>
    <col min="7942" max="7942" width="18.28515625" style="7" customWidth="1"/>
    <col min="7943" max="7943" width="16.140625" style="7" customWidth="1"/>
    <col min="7944" max="7944" width="0" style="7" hidden="1" customWidth="1"/>
    <col min="7945" max="8167" width="9.140625" style="7" customWidth="1"/>
    <col min="8168" max="8168" width="26" style="7" customWidth="1"/>
    <col min="8169" max="8169" width="41.85546875" style="7" customWidth="1"/>
    <col min="8170" max="8193" width="16.7109375" style="7"/>
    <col min="8194" max="8194" width="29.5703125" style="7" customWidth="1"/>
    <col min="8195" max="8195" width="48.42578125" style="7" customWidth="1"/>
    <col min="8196" max="8196" width="21.140625" style="7" customWidth="1"/>
    <col min="8197" max="8197" width="19.7109375" style="7" customWidth="1"/>
    <col min="8198" max="8198" width="18.28515625" style="7" customWidth="1"/>
    <col min="8199" max="8199" width="16.140625" style="7" customWidth="1"/>
    <col min="8200" max="8200" width="0" style="7" hidden="1" customWidth="1"/>
    <col min="8201" max="8423" width="9.140625" style="7" customWidth="1"/>
    <col min="8424" max="8424" width="26" style="7" customWidth="1"/>
    <col min="8425" max="8425" width="41.85546875" style="7" customWidth="1"/>
    <col min="8426" max="8449" width="16.7109375" style="7"/>
    <col min="8450" max="8450" width="29.5703125" style="7" customWidth="1"/>
    <col min="8451" max="8451" width="48.42578125" style="7" customWidth="1"/>
    <col min="8452" max="8452" width="21.140625" style="7" customWidth="1"/>
    <col min="8453" max="8453" width="19.7109375" style="7" customWidth="1"/>
    <col min="8454" max="8454" width="18.28515625" style="7" customWidth="1"/>
    <col min="8455" max="8455" width="16.140625" style="7" customWidth="1"/>
    <col min="8456" max="8456" width="0" style="7" hidden="1" customWidth="1"/>
    <col min="8457" max="8679" width="9.140625" style="7" customWidth="1"/>
    <col min="8680" max="8680" width="26" style="7" customWidth="1"/>
    <col min="8681" max="8681" width="41.85546875" style="7" customWidth="1"/>
    <col min="8682" max="8705" width="16.7109375" style="7"/>
    <col min="8706" max="8706" width="29.5703125" style="7" customWidth="1"/>
    <col min="8707" max="8707" width="48.42578125" style="7" customWidth="1"/>
    <col min="8708" max="8708" width="21.140625" style="7" customWidth="1"/>
    <col min="8709" max="8709" width="19.7109375" style="7" customWidth="1"/>
    <col min="8710" max="8710" width="18.28515625" style="7" customWidth="1"/>
    <col min="8711" max="8711" width="16.140625" style="7" customWidth="1"/>
    <col min="8712" max="8712" width="0" style="7" hidden="1" customWidth="1"/>
    <col min="8713" max="8935" width="9.140625" style="7" customWidth="1"/>
    <col min="8936" max="8936" width="26" style="7" customWidth="1"/>
    <col min="8937" max="8937" width="41.85546875" style="7" customWidth="1"/>
    <col min="8938" max="8961" width="16.7109375" style="7"/>
    <col min="8962" max="8962" width="29.5703125" style="7" customWidth="1"/>
    <col min="8963" max="8963" width="48.42578125" style="7" customWidth="1"/>
    <col min="8964" max="8964" width="21.140625" style="7" customWidth="1"/>
    <col min="8965" max="8965" width="19.7109375" style="7" customWidth="1"/>
    <col min="8966" max="8966" width="18.28515625" style="7" customWidth="1"/>
    <col min="8967" max="8967" width="16.140625" style="7" customWidth="1"/>
    <col min="8968" max="8968" width="0" style="7" hidden="1" customWidth="1"/>
    <col min="8969" max="9191" width="9.140625" style="7" customWidth="1"/>
    <col min="9192" max="9192" width="26" style="7" customWidth="1"/>
    <col min="9193" max="9193" width="41.85546875" style="7" customWidth="1"/>
    <col min="9194" max="9217" width="16.7109375" style="7"/>
    <col min="9218" max="9218" width="29.5703125" style="7" customWidth="1"/>
    <col min="9219" max="9219" width="48.42578125" style="7" customWidth="1"/>
    <col min="9220" max="9220" width="21.140625" style="7" customWidth="1"/>
    <col min="9221" max="9221" width="19.7109375" style="7" customWidth="1"/>
    <col min="9222" max="9222" width="18.28515625" style="7" customWidth="1"/>
    <col min="9223" max="9223" width="16.140625" style="7" customWidth="1"/>
    <col min="9224" max="9224" width="0" style="7" hidden="1" customWidth="1"/>
    <col min="9225" max="9447" width="9.140625" style="7" customWidth="1"/>
    <col min="9448" max="9448" width="26" style="7" customWidth="1"/>
    <col min="9449" max="9449" width="41.85546875" style="7" customWidth="1"/>
    <col min="9450" max="9473" width="16.7109375" style="7"/>
    <col min="9474" max="9474" width="29.5703125" style="7" customWidth="1"/>
    <col min="9475" max="9475" width="48.42578125" style="7" customWidth="1"/>
    <col min="9476" max="9476" width="21.140625" style="7" customWidth="1"/>
    <col min="9477" max="9477" width="19.7109375" style="7" customWidth="1"/>
    <col min="9478" max="9478" width="18.28515625" style="7" customWidth="1"/>
    <col min="9479" max="9479" width="16.140625" style="7" customWidth="1"/>
    <col min="9480" max="9480" width="0" style="7" hidden="1" customWidth="1"/>
    <col min="9481" max="9703" width="9.140625" style="7" customWidth="1"/>
    <col min="9704" max="9704" width="26" style="7" customWidth="1"/>
    <col min="9705" max="9705" width="41.85546875" style="7" customWidth="1"/>
    <col min="9706" max="9729" width="16.7109375" style="7"/>
    <col min="9730" max="9730" width="29.5703125" style="7" customWidth="1"/>
    <col min="9731" max="9731" width="48.42578125" style="7" customWidth="1"/>
    <col min="9732" max="9732" width="21.140625" style="7" customWidth="1"/>
    <col min="9733" max="9733" width="19.7109375" style="7" customWidth="1"/>
    <col min="9734" max="9734" width="18.28515625" style="7" customWidth="1"/>
    <col min="9735" max="9735" width="16.140625" style="7" customWidth="1"/>
    <col min="9736" max="9736" width="0" style="7" hidden="1" customWidth="1"/>
    <col min="9737" max="9959" width="9.140625" style="7" customWidth="1"/>
    <col min="9960" max="9960" width="26" style="7" customWidth="1"/>
    <col min="9961" max="9961" width="41.85546875" style="7" customWidth="1"/>
    <col min="9962" max="9985" width="16.7109375" style="7"/>
    <col min="9986" max="9986" width="29.5703125" style="7" customWidth="1"/>
    <col min="9987" max="9987" width="48.42578125" style="7" customWidth="1"/>
    <col min="9988" max="9988" width="21.140625" style="7" customWidth="1"/>
    <col min="9989" max="9989" width="19.7109375" style="7" customWidth="1"/>
    <col min="9990" max="9990" width="18.28515625" style="7" customWidth="1"/>
    <col min="9991" max="9991" width="16.140625" style="7" customWidth="1"/>
    <col min="9992" max="9992" width="0" style="7" hidden="1" customWidth="1"/>
    <col min="9993" max="10215" width="9.140625" style="7" customWidth="1"/>
    <col min="10216" max="10216" width="26" style="7" customWidth="1"/>
    <col min="10217" max="10217" width="41.85546875" style="7" customWidth="1"/>
    <col min="10218" max="10241" width="16.7109375" style="7"/>
    <col min="10242" max="10242" width="29.5703125" style="7" customWidth="1"/>
    <col min="10243" max="10243" width="48.42578125" style="7" customWidth="1"/>
    <col min="10244" max="10244" width="21.140625" style="7" customWidth="1"/>
    <col min="10245" max="10245" width="19.7109375" style="7" customWidth="1"/>
    <col min="10246" max="10246" width="18.28515625" style="7" customWidth="1"/>
    <col min="10247" max="10247" width="16.140625" style="7" customWidth="1"/>
    <col min="10248" max="10248" width="0" style="7" hidden="1" customWidth="1"/>
    <col min="10249" max="10471" width="9.140625" style="7" customWidth="1"/>
    <col min="10472" max="10472" width="26" style="7" customWidth="1"/>
    <col min="10473" max="10473" width="41.85546875" style="7" customWidth="1"/>
    <col min="10474" max="10497" width="16.7109375" style="7"/>
    <col min="10498" max="10498" width="29.5703125" style="7" customWidth="1"/>
    <col min="10499" max="10499" width="48.42578125" style="7" customWidth="1"/>
    <col min="10500" max="10500" width="21.140625" style="7" customWidth="1"/>
    <col min="10501" max="10501" width="19.7109375" style="7" customWidth="1"/>
    <col min="10502" max="10502" width="18.28515625" style="7" customWidth="1"/>
    <col min="10503" max="10503" width="16.140625" style="7" customWidth="1"/>
    <col min="10504" max="10504" width="0" style="7" hidden="1" customWidth="1"/>
    <col min="10505" max="10727" width="9.140625" style="7" customWidth="1"/>
    <col min="10728" max="10728" width="26" style="7" customWidth="1"/>
    <col min="10729" max="10729" width="41.85546875" style="7" customWidth="1"/>
    <col min="10730" max="10753" width="16.7109375" style="7"/>
    <col min="10754" max="10754" width="29.5703125" style="7" customWidth="1"/>
    <col min="10755" max="10755" width="48.42578125" style="7" customWidth="1"/>
    <col min="10756" max="10756" width="21.140625" style="7" customWidth="1"/>
    <col min="10757" max="10757" width="19.7109375" style="7" customWidth="1"/>
    <col min="10758" max="10758" width="18.28515625" style="7" customWidth="1"/>
    <col min="10759" max="10759" width="16.140625" style="7" customWidth="1"/>
    <col min="10760" max="10760" width="0" style="7" hidden="1" customWidth="1"/>
    <col min="10761" max="10983" width="9.140625" style="7" customWidth="1"/>
    <col min="10984" max="10984" width="26" style="7" customWidth="1"/>
    <col min="10985" max="10985" width="41.85546875" style="7" customWidth="1"/>
    <col min="10986" max="11009" width="16.7109375" style="7"/>
    <col min="11010" max="11010" width="29.5703125" style="7" customWidth="1"/>
    <col min="11011" max="11011" width="48.42578125" style="7" customWidth="1"/>
    <col min="11012" max="11012" width="21.140625" style="7" customWidth="1"/>
    <col min="11013" max="11013" width="19.7109375" style="7" customWidth="1"/>
    <col min="11014" max="11014" width="18.28515625" style="7" customWidth="1"/>
    <col min="11015" max="11015" width="16.140625" style="7" customWidth="1"/>
    <col min="11016" max="11016" width="0" style="7" hidden="1" customWidth="1"/>
    <col min="11017" max="11239" width="9.140625" style="7" customWidth="1"/>
    <col min="11240" max="11240" width="26" style="7" customWidth="1"/>
    <col min="11241" max="11241" width="41.85546875" style="7" customWidth="1"/>
    <col min="11242" max="11265" width="16.7109375" style="7"/>
    <col min="11266" max="11266" width="29.5703125" style="7" customWidth="1"/>
    <col min="11267" max="11267" width="48.42578125" style="7" customWidth="1"/>
    <col min="11268" max="11268" width="21.140625" style="7" customWidth="1"/>
    <col min="11269" max="11269" width="19.7109375" style="7" customWidth="1"/>
    <col min="11270" max="11270" width="18.28515625" style="7" customWidth="1"/>
    <col min="11271" max="11271" width="16.140625" style="7" customWidth="1"/>
    <col min="11272" max="11272" width="0" style="7" hidden="1" customWidth="1"/>
    <col min="11273" max="11495" width="9.140625" style="7" customWidth="1"/>
    <col min="11496" max="11496" width="26" style="7" customWidth="1"/>
    <col min="11497" max="11497" width="41.85546875" style="7" customWidth="1"/>
    <col min="11498" max="11521" width="16.7109375" style="7"/>
    <col min="11522" max="11522" width="29.5703125" style="7" customWidth="1"/>
    <col min="11523" max="11523" width="48.42578125" style="7" customWidth="1"/>
    <col min="11524" max="11524" width="21.140625" style="7" customWidth="1"/>
    <col min="11525" max="11525" width="19.7109375" style="7" customWidth="1"/>
    <col min="11526" max="11526" width="18.28515625" style="7" customWidth="1"/>
    <col min="11527" max="11527" width="16.140625" style="7" customWidth="1"/>
    <col min="11528" max="11528" width="0" style="7" hidden="1" customWidth="1"/>
    <col min="11529" max="11751" width="9.140625" style="7" customWidth="1"/>
    <col min="11752" max="11752" width="26" style="7" customWidth="1"/>
    <col min="11753" max="11753" width="41.85546875" style="7" customWidth="1"/>
    <col min="11754" max="11777" width="16.7109375" style="7"/>
    <col min="11778" max="11778" width="29.5703125" style="7" customWidth="1"/>
    <col min="11779" max="11779" width="48.42578125" style="7" customWidth="1"/>
    <col min="11780" max="11780" width="21.140625" style="7" customWidth="1"/>
    <col min="11781" max="11781" width="19.7109375" style="7" customWidth="1"/>
    <col min="11782" max="11782" width="18.28515625" style="7" customWidth="1"/>
    <col min="11783" max="11783" width="16.140625" style="7" customWidth="1"/>
    <col min="11784" max="11784" width="0" style="7" hidden="1" customWidth="1"/>
    <col min="11785" max="12007" width="9.140625" style="7" customWidth="1"/>
    <col min="12008" max="12008" width="26" style="7" customWidth="1"/>
    <col min="12009" max="12009" width="41.85546875" style="7" customWidth="1"/>
    <col min="12010" max="12033" width="16.7109375" style="7"/>
    <col min="12034" max="12034" width="29.5703125" style="7" customWidth="1"/>
    <col min="12035" max="12035" width="48.42578125" style="7" customWidth="1"/>
    <col min="12036" max="12036" width="21.140625" style="7" customWidth="1"/>
    <col min="12037" max="12037" width="19.7109375" style="7" customWidth="1"/>
    <col min="12038" max="12038" width="18.28515625" style="7" customWidth="1"/>
    <col min="12039" max="12039" width="16.140625" style="7" customWidth="1"/>
    <col min="12040" max="12040" width="0" style="7" hidden="1" customWidth="1"/>
    <col min="12041" max="12263" width="9.140625" style="7" customWidth="1"/>
    <col min="12264" max="12264" width="26" style="7" customWidth="1"/>
    <col min="12265" max="12265" width="41.85546875" style="7" customWidth="1"/>
    <col min="12266" max="12289" width="16.7109375" style="7"/>
    <col min="12290" max="12290" width="29.5703125" style="7" customWidth="1"/>
    <col min="12291" max="12291" width="48.42578125" style="7" customWidth="1"/>
    <col min="12292" max="12292" width="21.140625" style="7" customWidth="1"/>
    <col min="12293" max="12293" width="19.7109375" style="7" customWidth="1"/>
    <col min="12294" max="12294" width="18.28515625" style="7" customWidth="1"/>
    <col min="12295" max="12295" width="16.140625" style="7" customWidth="1"/>
    <col min="12296" max="12296" width="0" style="7" hidden="1" customWidth="1"/>
    <col min="12297" max="12519" width="9.140625" style="7" customWidth="1"/>
    <col min="12520" max="12520" width="26" style="7" customWidth="1"/>
    <col min="12521" max="12521" width="41.85546875" style="7" customWidth="1"/>
    <col min="12522" max="12545" width="16.7109375" style="7"/>
    <col min="12546" max="12546" width="29.5703125" style="7" customWidth="1"/>
    <col min="12547" max="12547" width="48.42578125" style="7" customWidth="1"/>
    <col min="12548" max="12548" width="21.140625" style="7" customWidth="1"/>
    <col min="12549" max="12549" width="19.7109375" style="7" customWidth="1"/>
    <col min="12550" max="12550" width="18.28515625" style="7" customWidth="1"/>
    <col min="12551" max="12551" width="16.140625" style="7" customWidth="1"/>
    <col min="12552" max="12552" width="0" style="7" hidden="1" customWidth="1"/>
    <col min="12553" max="12775" width="9.140625" style="7" customWidth="1"/>
    <col min="12776" max="12776" width="26" style="7" customWidth="1"/>
    <col min="12777" max="12777" width="41.85546875" style="7" customWidth="1"/>
    <col min="12778" max="12801" width="16.7109375" style="7"/>
    <col min="12802" max="12802" width="29.5703125" style="7" customWidth="1"/>
    <col min="12803" max="12803" width="48.42578125" style="7" customWidth="1"/>
    <col min="12804" max="12804" width="21.140625" style="7" customWidth="1"/>
    <col min="12805" max="12805" width="19.7109375" style="7" customWidth="1"/>
    <col min="12806" max="12806" width="18.28515625" style="7" customWidth="1"/>
    <col min="12807" max="12807" width="16.140625" style="7" customWidth="1"/>
    <col min="12808" max="12808" width="0" style="7" hidden="1" customWidth="1"/>
    <col min="12809" max="13031" width="9.140625" style="7" customWidth="1"/>
    <col min="13032" max="13032" width="26" style="7" customWidth="1"/>
    <col min="13033" max="13033" width="41.85546875" style="7" customWidth="1"/>
    <col min="13034" max="13057" width="16.7109375" style="7"/>
    <col min="13058" max="13058" width="29.5703125" style="7" customWidth="1"/>
    <col min="13059" max="13059" width="48.42578125" style="7" customWidth="1"/>
    <col min="13060" max="13060" width="21.140625" style="7" customWidth="1"/>
    <col min="13061" max="13061" width="19.7109375" style="7" customWidth="1"/>
    <col min="13062" max="13062" width="18.28515625" style="7" customWidth="1"/>
    <col min="13063" max="13063" width="16.140625" style="7" customWidth="1"/>
    <col min="13064" max="13064" width="0" style="7" hidden="1" customWidth="1"/>
    <col min="13065" max="13287" width="9.140625" style="7" customWidth="1"/>
    <col min="13288" max="13288" width="26" style="7" customWidth="1"/>
    <col min="13289" max="13289" width="41.85546875" style="7" customWidth="1"/>
    <col min="13290" max="13313" width="16.7109375" style="7"/>
    <col min="13314" max="13314" width="29.5703125" style="7" customWidth="1"/>
    <col min="13315" max="13315" width="48.42578125" style="7" customWidth="1"/>
    <col min="13316" max="13316" width="21.140625" style="7" customWidth="1"/>
    <col min="13317" max="13317" width="19.7109375" style="7" customWidth="1"/>
    <col min="13318" max="13318" width="18.28515625" style="7" customWidth="1"/>
    <col min="13319" max="13319" width="16.140625" style="7" customWidth="1"/>
    <col min="13320" max="13320" width="0" style="7" hidden="1" customWidth="1"/>
    <col min="13321" max="13543" width="9.140625" style="7" customWidth="1"/>
    <col min="13544" max="13544" width="26" style="7" customWidth="1"/>
    <col min="13545" max="13545" width="41.85546875" style="7" customWidth="1"/>
    <col min="13546" max="13569" width="16.7109375" style="7"/>
    <col min="13570" max="13570" width="29.5703125" style="7" customWidth="1"/>
    <col min="13571" max="13571" width="48.42578125" style="7" customWidth="1"/>
    <col min="13572" max="13572" width="21.140625" style="7" customWidth="1"/>
    <col min="13573" max="13573" width="19.7109375" style="7" customWidth="1"/>
    <col min="13574" max="13574" width="18.28515625" style="7" customWidth="1"/>
    <col min="13575" max="13575" width="16.140625" style="7" customWidth="1"/>
    <col min="13576" max="13576" width="0" style="7" hidden="1" customWidth="1"/>
    <col min="13577" max="13799" width="9.140625" style="7" customWidth="1"/>
    <col min="13800" max="13800" width="26" style="7" customWidth="1"/>
    <col min="13801" max="13801" width="41.85546875" style="7" customWidth="1"/>
    <col min="13802" max="13825" width="16.7109375" style="7"/>
    <col min="13826" max="13826" width="29.5703125" style="7" customWidth="1"/>
    <col min="13827" max="13827" width="48.42578125" style="7" customWidth="1"/>
    <col min="13828" max="13828" width="21.140625" style="7" customWidth="1"/>
    <col min="13829" max="13829" width="19.7109375" style="7" customWidth="1"/>
    <col min="13830" max="13830" width="18.28515625" style="7" customWidth="1"/>
    <col min="13831" max="13831" width="16.140625" style="7" customWidth="1"/>
    <col min="13832" max="13832" width="0" style="7" hidden="1" customWidth="1"/>
    <col min="13833" max="14055" width="9.140625" style="7" customWidth="1"/>
    <col min="14056" max="14056" width="26" style="7" customWidth="1"/>
    <col min="14057" max="14057" width="41.85546875" style="7" customWidth="1"/>
    <col min="14058" max="14081" width="16.7109375" style="7"/>
    <col min="14082" max="14082" width="29.5703125" style="7" customWidth="1"/>
    <col min="14083" max="14083" width="48.42578125" style="7" customWidth="1"/>
    <col min="14084" max="14084" width="21.140625" style="7" customWidth="1"/>
    <col min="14085" max="14085" width="19.7109375" style="7" customWidth="1"/>
    <col min="14086" max="14086" width="18.28515625" style="7" customWidth="1"/>
    <col min="14087" max="14087" width="16.140625" style="7" customWidth="1"/>
    <col min="14088" max="14088" width="0" style="7" hidden="1" customWidth="1"/>
    <col min="14089" max="14311" width="9.140625" style="7" customWidth="1"/>
    <col min="14312" max="14312" width="26" style="7" customWidth="1"/>
    <col min="14313" max="14313" width="41.85546875" style="7" customWidth="1"/>
    <col min="14314" max="14337" width="16.7109375" style="7"/>
    <col min="14338" max="14338" width="29.5703125" style="7" customWidth="1"/>
    <col min="14339" max="14339" width="48.42578125" style="7" customWidth="1"/>
    <col min="14340" max="14340" width="21.140625" style="7" customWidth="1"/>
    <col min="14341" max="14341" width="19.7109375" style="7" customWidth="1"/>
    <col min="14342" max="14342" width="18.28515625" style="7" customWidth="1"/>
    <col min="14343" max="14343" width="16.140625" style="7" customWidth="1"/>
    <col min="14344" max="14344" width="0" style="7" hidden="1" customWidth="1"/>
    <col min="14345" max="14567" width="9.140625" style="7" customWidth="1"/>
    <col min="14568" max="14568" width="26" style="7" customWidth="1"/>
    <col min="14569" max="14569" width="41.85546875" style="7" customWidth="1"/>
    <col min="14570" max="14593" width="16.7109375" style="7"/>
    <col min="14594" max="14594" width="29.5703125" style="7" customWidth="1"/>
    <col min="14595" max="14595" width="48.42578125" style="7" customWidth="1"/>
    <col min="14596" max="14596" width="21.140625" style="7" customWidth="1"/>
    <col min="14597" max="14597" width="19.7109375" style="7" customWidth="1"/>
    <col min="14598" max="14598" width="18.28515625" style="7" customWidth="1"/>
    <col min="14599" max="14599" width="16.140625" style="7" customWidth="1"/>
    <col min="14600" max="14600" width="0" style="7" hidden="1" customWidth="1"/>
    <col min="14601" max="14823" width="9.140625" style="7" customWidth="1"/>
    <col min="14824" max="14824" width="26" style="7" customWidth="1"/>
    <col min="14825" max="14825" width="41.85546875" style="7" customWidth="1"/>
    <col min="14826" max="14849" width="16.7109375" style="7"/>
    <col min="14850" max="14850" width="29.5703125" style="7" customWidth="1"/>
    <col min="14851" max="14851" width="48.42578125" style="7" customWidth="1"/>
    <col min="14852" max="14852" width="21.140625" style="7" customWidth="1"/>
    <col min="14853" max="14853" width="19.7109375" style="7" customWidth="1"/>
    <col min="14854" max="14854" width="18.28515625" style="7" customWidth="1"/>
    <col min="14855" max="14855" width="16.140625" style="7" customWidth="1"/>
    <col min="14856" max="14856" width="0" style="7" hidden="1" customWidth="1"/>
    <col min="14857" max="15079" width="9.140625" style="7" customWidth="1"/>
    <col min="15080" max="15080" width="26" style="7" customWidth="1"/>
    <col min="15081" max="15081" width="41.85546875" style="7" customWidth="1"/>
    <col min="15082" max="15105" width="16.7109375" style="7"/>
    <col min="15106" max="15106" width="29.5703125" style="7" customWidth="1"/>
    <col min="15107" max="15107" width="48.42578125" style="7" customWidth="1"/>
    <col min="15108" max="15108" width="21.140625" style="7" customWidth="1"/>
    <col min="15109" max="15109" width="19.7109375" style="7" customWidth="1"/>
    <col min="15110" max="15110" width="18.28515625" style="7" customWidth="1"/>
    <col min="15111" max="15111" width="16.140625" style="7" customWidth="1"/>
    <col min="15112" max="15112" width="0" style="7" hidden="1" customWidth="1"/>
    <col min="15113" max="15335" width="9.140625" style="7" customWidth="1"/>
    <col min="15336" max="15336" width="26" style="7" customWidth="1"/>
    <col min="15337" max="15337" width="41.85546875" style="7" customWidth="1"/>
    <col min="15338" max="15361" width="16.7109375" style="7"/>
    <col min="15362" max="15362" width="29.5703125" style="7" customWidth="1"/>
    <col min="15363" max="15363" width="48.42578125" style="7" customWidth="1"/>
    <col min="15364" max="15364" width="21.140625" style="7" customWidth="1"/>
    <col min="15365" max="15365" width="19.7109375" style="7" customWidth="1"/>
    <col min="15366" max="15366" width="18.28515625" style="7" customWidth="1"/>
    <col min="15367" max="15367" width="16.140625" style="7" customWidth="1"/>
    <col min="15368" max="15368" width="0" style="7" hidden="1" customWidth="1"/>
    <col min="15369" max="15591" width="9.140625" style="7" customWidth="1"/>
    <col min="15592" max="15592" width="26" style="7" customWidth="1"/>
    <col min="15593" max="15593" width="41.85546875" style="7" customWidth="1"/>
    <col min="15594" max="15617" width="16.7109375" style="7"/>
    <col min="15618" max="15618" width="29.5703125" style="7" customWidth="1"/>
    <col min="15619" max="15619" width="48.42578125" style="7" customWidth="1"/>
    <col min="15620" max="15620" width="21.140625" style="7" customWidth="1"/>
    <col min="15621" max="15621" width="19.7109375" style="7" customWidth="1"/>
    <col min="15622" max="15622" width="18.28515625" style="7" customWidth="1"/>
    <col min="15623" max="15623" width="16.140625" style="7" customWidth="1"/>
    <col min="15624" max="15624" width="0" style="7" hidden="1" customWidth="1"/>
    <col min="15625" max="15847" width="9.140625" style="7" customWidth="1"/>
    <col min="15848" max="15848" width="26" style="7" customWidth="1"/>
    <col min="15849" max="15849" width="41.85546875" style="7" customWidth="1"/>
    <col min="15850" max="15873" width="16.7109375" style="7"/>
    <col min="15874" max="15874" width="29.5703125" style="7" customWidth="1"/>
    <col min="15875" max="15875" width="48.42578125" style="7" customWidth="1"/>
    <col min="15876" max="15876" width="21.140625" style="7" customWidth="1"/>
    <col min="15877" max="15877" width="19.7109375" style="7" customWidth="1"/>
    <col min="15878" max="15878" width="18.28515625" style="7" customWidth="1"/>
    <col min="15879" max="15879" width="16.140625" style="7" customWidth="1"/>
    <col min="15880" max="15880" width="0" style="7" hidden="1" customWidth="1"/>
    <col min="15881" max="16103" width="9.140625" style="7" customWidth="1"/>
    <col min="16104" max="16104" width="26" style="7" customWidth="1"/>
    <col min="16105" max="16105" width="41.85546875" style="7" customWidth="1"/>
    <col min="16106" max="16129" width="16.7109375" style="7"/>
    <col min="16130" max="16130" width="29.5703125" style="7" customWidth="1"/>
    <col min="16131" max="16131" width="48.42578125" style="7" customWidth="1"/>
    <col min="16132" max="16132" width="21.140625" style="7" customWidth="1"/>
    <col min="16133" max="16133" width="19.7109375" style="7" customWidth="1"/>
    <col min="16134" max="16134" width="18.28515625" style="7" customWidth="1"/>
    <col min="16135" max="16135" width="16.140625" style="7" customWidth="1"/>
    <col min="16136" max="16136" width="0" style="7" hidden="1" customWidth="1"/>
    <col min="16137" max="16359" width="9.140625" style="7" customWidth="1"/>
    <col min="16360" max="16360" width="26" style="7" customWidth="1"/>
    <col min="16361" max="16361" width="41.85546875" style="7" customWidth="1"/>
    <col min="16362" max="16384" width="16.7109375" style="7"/>
  </cols>
  <sheetData>
    <row r="1" spans="1:9" ht="72.75" customHeight="1" x14ac:dyDescent="0.25">
      <c r="A1" s="125" t="s">
        <v>774</v>
      </c>
      <c r="B1" s="125"/>
      <c r="C1" s="125"/>
      <c r="D1" s="125"/>
      <c r="E1" s="125"/>
      <c r="F1" s="125"/>
      <c r="G1" s="125"/>
    </row>
    <row r="2" spans="1:9" ht="12.75" customHeight="1" x14ac:dyDescent="0.25">
      <c r="G2" s="9" t="s">
        <v>75</v>
      </c>
    </row>
    <row r="3" spans="1:9" ht="70.5" customHeight="1" x14ac:dyDescent="0.25">
      <c r="A3" s="10" t="s">
        <v>213</v>
      </c>
      <c r="B3" s="10" t="s">
        <v>214</v>
      </c>
      <c r="C3" s="26" t="s">
        <v>775</v>
      </c>
      <c r="D3" s="26" t="s">
        <v>776</v>
      </c>
      <c r="E3" s="26" t="s">
        <v>777</v>
      </c>
      <c r="F3" s="11"/>
      <c r="G3" s="27" t="s">
        <v>778</v>
      </c>
    </row>
    <row r="4" spans="1:9" s="12" customFormat="1" ht="22.5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6</v>
      </c>
    </row>
    <row r="5" spans="1:9" ht="30.75" customHeight="1" x14ac:dyDescent="0.25">
      <c r="A5" s="13" t="s">
        <v>215</v>
      </c>
      <c r="B5" s="14" t="s">
        <v>216</v>
      </c>
      <c r="C5" s="15">
        <f>C6-C8</f>
        <v>0</v>
      </c>
      <c r="D5" s="15">
        <f>D6-D8</f>
        <v>0</v>
      </c>
      <c r="E5" s="15">
        <f>E6-E8</f>
        <v>0</v>
      </c>
      <c r="F5" s="15">
        <f>F6-F8</f>
        <v>0</v>
      </c>
      <c r="G5" s="15">
        <f>G6-G8</f>
        <v>0</v>
      </c>
      <c r="H5" s="16" t="b">
        <f t="shared" ref="H5:H19" si="0">G5=SUM(C5:F5)</f>
        <v>1</v>
      </c>
    </row>
    <row r="6" spans="1:9" ht="48" customHeight="1" x14ac:dyDescent="0.25">
      <c r="A6" s="17" t="s">
        <v>217</v>
      </c>
      <c r="B6" s="18" t="s">
        <v>218</v>
      </c>
      <c r="C6" s="19">
        <f>C7</f>
        <v>7000000</v>
      </c>
      <c r="D6" s="19">
        <f>D7</f>
        <v>7000000</v>
      </c>
      <c r="E6" s="19">
        <f>E7</f>
        <v>7000000</v>
      </c>
      <c r="F6" s="19">
        <f>F7</f>
        <v>0</v>
      </c>
      <c r="G6" s="19">
        <f>G7</f>
        <v>7000000</v>
      </c>
      <c r="H6" s="16" t="b">
        <f t="shared" si="0"/>
        <v>0</v>
      </c>
    </row>
    <row r="7" spans="1:9" ht="45" x14ac:dyDescent="0.25">
      <c r="A7" s="17" t="s">
        <v>219</v>
      </c>
      <c r="B7" s="20" t="s">
        <v>220</v>
      </c>
      <c r="C7" s="22">
        <v>7000000</v>
      </c>
      <c r="D7" s="22">
        <v>7000000</v>
      </c>
      <c r="E7" s="22">
        <v>7000000</v>
      </c>
      <c r="F7" s="22">
        <v>0</v>
      </c>
      <c r="G7" s="22">
        <v>7000000</v>
      </c>
      <c r="H7" s="16" t="b">
        <f t="shared" si="0"/>
        <v>0</v>
      </c>
    </row>
    <row r="8" spans="1:9" ht="45" x14ac:dyDescent="0.25">
      <c r="A8" s="17" t="s">
        <v>221</v>
      </c>
      <c r="B8" s="18" t="s">
        <v>222</v>
      </c>
      <c r="C8" s="19">
        <f>C9</f>
        <v>7000000</v>
      </c>
      <c r="D8" s="19">
        <f>D9</f>
        <v>7000000</v>
      </c>
      <c r="E8" s="19">
        <f>E9</f>
        <v>7000000</v>
      </c>
      <c r="F8" s="19">
        <f>F9</f>
        <v>0</v>
      </c>
      <c r="G8" s="19">
        <f>G9</f>
        <v>7000000</v>
      </c>
      <c r="H8" s="16" t="b">
        <f t="shared" si="0"/>
        <v>0</v>
      </c>
    </row>
    <row r="9" spans="1:9" ht="45" x14ac:dyDescent="0.25">
      <c r="A9" s="17" t="s">
        <v>223</v>
      </c>
      <c r="B9" s="20" t="s">
        <v>224</v>
      </c>
      <c r="C9" s="22">
        <v>7000000</v>
      </c>
      <c r="D9" s="22">
        <v>7000000</v>
      </c>
      <c r="E9" s="22">
        <v>7000000</v>
      </c>
      <c r="F9" s="22">
        <v>0</v>
      </c>
      <c r="G9" s="22">
        <v>7000000</v>
      </c>
      <c r="H9" s="16" t="b">
        <f t="shared" si="0"/>
        <v>0</v>
      </c>
    </row>
    <row r="10" spans="1:9" ht="28.5" x14ac:dyDescent="0.25">
      <c r="A10" s="13" t="s">
        <v>225</v>
      </c>
      <c r="B10" s="14" t="s">
        <v>226</v>
      </c>
      <c r="C10" s="15">
        <v>0</v>
      </c>
      <c r="D10" s="15">
        <f>D11</f>
        <v>7396276.3600000003</v>
      </c>
      <c r="E10" s="15">
        <f t="shared" ref="E10:F12" si="1">E11</f>
        <v>7355524.0099999998</v>
      </c>
      <c r="F10" s="15">
        <f t="shared" si="1"/>
        <v>0</v>
      </c>
      <c r="G10" s="15">
        <f>G11</f>
        <v>7355524.0099999998</v>
      </c>
      <c r="H10" s="16" t="b">
        <f t="shared" si="0"/>
        <v>0</v>
      </c>
    </row>
    <row r="11" spans="1:9" x14ac:dyDescent="0.25">
      <c r="A11" s="17" t="s">
        <v>227</v>
      </c>
      <c r="B11" s="18" t="s">
        <v>228</v>
      </c>
      <c r="C11" s="19">
        <v>0</v>
      </c>
      <c r="D11" s="19">
        <f>D12</f>
        <v>7396276.3600000003</v>
      </c>
      <c r="E11" s="19">
        <f t="shared" si="1"/>
        <v>7355524.0099999998</v>
      </c>
      <c r="F11" s="19">
        <f t="shared" si="1"/>
        <v>0</v>
      </c>
      <c r="G11" s="19">
        <f>G12</f>
        <v>7355524.0099999998</v>
      </c>
      <c r="H11" s="16" t="b">
        <f t="shared" si="0"/>
        <v>0</v>
      </c>
    </row>
    <row r="12" spans="1:9" x14ac:dyDescent="0.25">
      <c r="A12" s="17" t="s">
        <v>229</v>
      </c>
      <c r="B12" s="18" t="s">
        <v>230</v>
      </c>
      <c r="C12" s="19">
        <v>0</v>
      </c>
      <c r="D12" s="19">
        <f>D13</f>
        <v>7396276.3600000003</v>
      </c>
      <c r="E12" s="19">
        <f t="shared" si="1"/>
        <v>7355524.0099999998</v>
      </c>
      <c r="F12" s="19">
        <f t="shared" si="1"/>
        <v>0</v>
      </c>
      <c r="G12" s="19">
        <f>G13</f>
        <v>7355524.0099999998</v>
      </c>
      <c r="H12" s="16" t="b">
        <f t="shared" si="0"/>
        <v>0</v>
      </c>
    </row>
    <row r="13" spans="1:9" ht="30" x14ac:dyDescent="0.25">
      <c r="A13" s="17" t="s">
        <v>231</v>
      </c>
      <c r="B13" s="18" t="s">
        <v>232</v>
      </c>
      <c r="C13" s="19">
        <v>0</v>
      </c>
      <c r="D13" s="19">
        <f>D14</f>
        <v>7396276.3600000003</v>
      </c>
      <c r="E13" s="19">
        <f>E14</f>
        <v>7355524.0099999998</v>
      </c>
      <c r="F13" s="19">
        <f>F14</f>
        <v>0</v>
      </c>
      <c r="G13" s="19">
        <f>G14</f>
        <v>7355524.0099999998</v>
      </c>
      <c r="H13" s="16" t="b">
        <f t="shared" si="0"/>
        <v>0</v>
      </c>
    </row>
    <row r="14" spans="1:9" ht="30" x14ac:dyDescent="0.25">
      <c r="A14" s="21" t="s">
        <v>233</v>
      </c>
      <c r="B14" s="20" t="s">
        <v>234</v>
      </c>
      <c r="C14" s="22">
        <v>0</v>
      </c>
      <c r="D14" s="109">
        <v>7396276.3600000003</v>
      </c>
      <c r="E14" s="29">
        <v>7355524.0099999998</v>
      </c>
      <c r="F14" s="29"/>
      <c r="G14" s="22">
        <f>E14</f>
        <v>7355524.0099999998</v>
      </c>
      <c r="H14" s="16" t="b">
        <f t="shared" si="0"/>
        <v>0</v>
      </c>
      <c r="I14" s="28"/>
    </row>
    <row r="15" spans="1:9" ht="28.5" x14ac:dyDescent="0.25">
      <c r="A15" s="13" t="s">
        <v>235</v>
      </c>
      <c r="B15" s="14" t="s">
        <v>236</v>
      </c>
      <c r="C15" s="15">
        <v>0</v>
      </c>
      <c r="D15" s="15">
        <v>0</v>
      </c>
      <c r="E15" s="15">
        <f t="shared" ref="E15:F17" si="2">E16</f>
        <v>0</v>
      </c>
      <c r="F15" s="15">
        <f t="shared" si="2"/>
        <v>0</v>
      </c>
      <c r="G15" s="15">
        <f>G16</f>
        <v>0</v>
      </c>
      <c r="H15" s="16" t="b">
        <f t="shared" si="0"/>
        <v>1</v>
      </c>
    </row>
    <row r="16" spans="1:9" ht="45" x14ac:dyDescent="0.25">
      <c r="A16" s="17" t="s">
        <v>237</v>
      </c>
      <c r="B16" s="18" t="s">
        <v>238</v>
      </c>
      <c r="C16" s="19">
        <v>0</v>
      </c>
      <c r="D16" s="19">
        <v>0</v>
      </c>
      <c r="E16" s="19">
        <f t="shared" si="2"/>
        <v>0</v>
      </c>
      <c r="F16" s="19">
        <f t="shared" si="2"/>
        <v>0</v>
      </c>
      <c r="G16" s="19">
        <f>G17</f>
        <v>0</v>
      </c>
      <c r="H16" s="16" t="b">
        <f t="shared" si="0"/>
        <v>1</v>
      </c>
    </row>
    <row r="17" spans="1:8" ht="51.75" customHeight="1" x14ac:dyDescent="0.25">
      <c r="A17" s="17" t="s">
        <v>239</v>
      </c>
      <c r="B17" s="18" t="s">
        <v>240</v>
      </c>
      <c r="C17" s="19">
        <v>0</v>
      </c>
      <c r="D17" s="19">
        <v>0</v>
      </c>
      <c r="E17" s="19">
        <f t="shared" si="2"/>
        <v>0</v>
      </c>
      <c r="F17" s="19">
        <f t="shared" si="2"/>
        <v>0</v>
      </c>
      <c r="G17" s="19">
        <f>G18</f>
        <v>0</v>
      </c>
      <c r="H17" s="16" t="b">
        <f t="shared" si="0"/>
        <v>1</v>
      </c>
    </row>
    <row r="18" spans="1:8" ht="52.5" customHeight="1" x14ac:dyDescent="0.25">
      <c r="A18" s="17" t="s">
        <v>241</v>
      </c>
      <c r="B18" s="20" t="s">
        <v>242</v>
      </c>
      <c r="C18" s="22">
        <v>0</v>
      </c>
      <c r="D18" s="22">
        <v>0</v>
      </c>
      <c r="E18" s="22">
        <v>0</v>
      </c>
      <c r="F18" s="22">
        <v>0</v>
      </c>
      <c r="G18" s="22">
        <f>F18</f>
        <v>0</v>
      </c>
      <c r="H18" s="16" t="b">
        <f t="shared" si="0"/>
        <v>1</v>
      </c>
    </row>
    <row r="19" spans="1:8" x14ac:dyDescent="0.25">
      <c r="A19" s="126" t="s">
        <v>243</v>
      </c>
      <c r="B19" s="127"/>
      <c r="C19" s="15">
        <f>C5+C10+C15</f>
        <v>0</v>
      </c>
      <c r="D19" s="15">
        <f>D5+D10+D15</f>
        <v>7396276.3600000003</v>
      </c>
      <c r="E19" s="15">
        <f>E5+E10+E15</f>
        <v>7355524.0099999998</v>
      </c>
      <c r="F19" s="15">
        <f>F5+F10+F15</f>
        <v>0</v>
      </c>
      <c r="G19" s="15">
        <f>G5+G10+G15</f>
        <v>7355524.0099999998</v>
      </c>
      <c r="H19" s="16" t="b">
        <f t="shared" si="0"/>
        <v>0</v>
      </c>
    </row>
    <row r="20" spans="1:8" ht="35.25" customHeight="1" x14ac:dyDescent="0.3"/>
  </sheetData>
  <mergeCells count="2">
    <mergeCell ref="A1:G1"/>
    <mergeCell ref="A19:B19"/>
  </mergeCells>
  <pageMargins left="0.4" right="0.17" top="0.32" bottom="0.17" header="0.15748031496062992" footer="0.15748031496062992"/>
  <pageSetup paperSize="9" scale="92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источники!Заголовки_для_печати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2022-03-14T09:03:19Z</cp:lastPrinted>
  <dcterms:created xsi:type="dcterms:W3CDTF">2016-07-22T14:02:25Z</dcterms:created>
  <dcterms:modified xsi:type="dcterms:W3CDTF">2022-03-14T09:25:55Z</dcterms:modified>
</cp:coreProperties>
</file>