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020" windowHeight="1146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8" i="4" l="1"/>
  <c r="D18" i="4"/>
  <c r="E16" i="4"/>
  <c r="D16" i="4"/>
  <c r="E15" i="4"/>
  <c r="D15" i="4"/>
  <c r="E14" i="4"/>
  <c r="D14" i="4"/>
  <c r="E13" i="4"/>
  <c r="D13" i="4"/>
  <c r="E11" i="4"/>
  <c r="D11" i="4"/>
  <c r="E10" i="4"/>
  <c r="D10" i="4"/>
  <c r="E9" i="4"/>
  <c r="D9" i="4"/>
  <c r="E8" i="4" l="1"/>
  <c r="D8" i="4"/>
  <c r="J18" i="4" l="1"/>
  <c r="C18" i="4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C7" i="4" s="1"/>
  <c r="C6" i="4" s="1"/>
  <c r="B9" i="4"/>
  <c r="C8" i="4"/>
  <c r="B7" i="4"/>
  <c r="B6" i="4" s="1"/>
  <c r="M18" i="4" l="1"/>
  <c r="L18" i="4"/>
  <c r="K16" i="4" l="1"/>
  <c r="J16" i="4"/>
  <c r="K13" i="4"/>
  <c r="J13" i="4"/>
  <c r="K11" i="4"/>
  <c r="J11" i="4"/>
  <c r="J7" i="4" s="1"/>
  <c r="J6" i="4" s="1"/>
  <c r="K9" i="4"/>
  <c r="K7" i="4" s="1"/>
  <c r="K6" i="4" s="1"/>
  <c r="J9" i="4"/>
  <c r="D7" i="4" l="1"/>
  <c r="L13" i="4"/>
  <c r="F7" i="4" l="1"/>
  <c r="H7" i="4"/>
  <c r="P13" i="4" l="1"/>
  <c r="M16" i="4" l="1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<sst xmlns="http://schemas.openxmlformats.org/spreadsheetml/2006/main" count="42" uniqueCount="30">
  <si>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</si>
  <si>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</si>
  <si>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</si>
  <si>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</si>
  <si>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</si>
  <si>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</si>
  <si>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</si>
  <si>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</si>
  <si>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</si>
  <si>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</si>
  <si>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</si>
  <si>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</si>
  <si>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</si>
  <si>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</si>
  <si>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</si>
  <si>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</si>
  <si>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</si>
  <si>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</si>
  <si>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</si>
  <si>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</si>
  <si>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</si>
  <si>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</si>
  <si>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</si>
  <si>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</si>
  <si>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</si>
  <si>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</si>
  <si>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</si>
  <si>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01.01.2021</t>
  </si>
  <si>
    <t>Динамика изменения задолженности (недоимки) по состоянию на 01.10.2021 по Сельцовскому городскому округу Брянской области</t>
  </si>
  <si>
    <t>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</si>
</sst>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4">
    <xf numFmtId="0" fontId="0" fillId="0" borderId="0" xfId="0"/>
    <xf numFmtId="0" fontId="0" fillId="0" borderId="0" xfId="0" applyFill="1"/>
    <xf numFmtId="0" fontId="22" fillId="33" borderId="10" xfId="42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right" vertical="center" wrapText="1"/>
    </xf>
    <xf numFmtId="0" fontId="22" fillId="34" borderId="10" xfId="42" applyFont="1" applyFill="1" applyBorder="1" applyAlignment="1">
      <alignment horizontal="left" vertical="center" wrapText="1"/>
    </xf>
    <xf numFmtId="0" fontId="0" fillId="34" borderId="0" xfId="0" applyFill="1"/>
    <xf numFmtId="0" fontId="19" fillId="34" borderId="10" xfId="42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24" fillId="34" borderId="0" xfId="0" applyFont="1" applyFill="1"/>
    <xf numFmtId="3" fontId="0" fillId="34" borderId="0" xfId="0" applyNumberFormat="1" applyFill="1"/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5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M6" sqref="M6"/>
    </sheetView>
  </sheetViews>
  <sheetFormatPr defaultRowHeight="15" x14ac:dyDescent="0.25"/>
  <cols>
    <col min="1" max="1" width="43.42578125" customWidth="1"/>
    <col min="2" max="2" width="18.7109375" style="1" customWidth="1"/>
    <col min="3" max="3" width="15.85546875" style="1" customWidth="1"/>
    <col min="4" max="4" width="21.7109375" style="11" customWidth="1"/>
    <col min="5" max="5" width="18" style="1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1" customWidth="1"/>
    <col min="13" max="13" width="14.5703125" style="1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73.5" customHeight="1" x14ac:dyDescent="0.25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28.5" customHeight="1" x14ac:dyDescent="0.25">
      <c r="A2" s="3"/>
      <c r="B2" s="4"/>
      <c r="C2" s="4"/>
      <c r="D2" s="14"/>
      <c r="E2" s="14"/>
      <c r="F2" s="4"/>
      <c r="G2" s="4"/>
      <c r="H2" s="4"/>
      <c r="I2" s="4"/>
      <c r="J2" s="4"/>
      <c r="K2" s="4"/>
      <c r="L2" s="14"/>
      <c r="M2" s="14"/>
      <c r="N2" s="3"/>
      <c r="O2" s="3"/>
      <c r="P2" s="3"/>
      <c r="Q2" s="9" t="s">
        <v>1</v>
      </c>
    </row>
    <row r="3" spans="1:17" ht="32.25" customHeight="1" x14ac:dyDescent="0.25">
      <c r="A3" s="22" t="s">
        <v>4</v>
      </c>
      <c r="B3" s="20" t="s">
        <v>19</v>
      </c>
      <c r="C3" s="20"/>
      <c r="D3" s="20"/>
      <c r="E3" s="20"/>
      <c r="F3" s="20"/>
      <c r="G3" s="20"/>
      <c r="H3" s="20"/>
      <c r="I3" s="20"/>
      <c r="J3" s="20" t="s">
        <v>16</v>
      </c>
      <c r="K3" s="20"/>
      <c r="L3" s="20"/>
      <c r="M3" s="20"/>
      <c r="N3" s="20"/>
      <c r="O3" s="20"/>
      <c r="P3" s="20"/>
      <c r="Q3" s="20"/>
    </row>
    <row r="4" spans="1:17" ht="47.25" customHeight="1" x14ac:dyDescent="0.25">
      <c r="A4" s="22"/>
      <c r="B4" s="20" t="s">
        <v>27</v>
      </c>
      <c r="C4" s="20"/>
      <c r="D4" s="18" t="s">
        <v>29</v>
      </c>
      <c r="E4" s="18"/>
      <c r="F4" s="23" t="s">
        <v>2</v>
      </c>
      <c r="G4" s="23"/>
      <c r="H4" s="23" t="s">
        <v>3</v>
      </c>
      <c r="I4" s="23"/>
      <c r="J4" s="18" t="s">
        <v>27</v>
      </c>
      <c r="K4" s="18"/>
      <c r="L4" s="18" t="s">
        <v>29</v>
      </c>
      <c r="M4" s="18"/>
      <c r="N4" s="19" t="s">
        <v>2</v>
      </c>
      <c r="O4" s="19"/>
      <c r="P4" s="19" t="s">
        <v>3</v>
      </c>
      <c r="Q4" s="19"/>
    </row>
    <row r="5" spans="1:17" ht="64.5" customHeight="1" x14ac:dyDescent="0.25">
      <c r="A5" s="22"/>
      <c r="B5" s="5" t="s">
        <v>20</v>
      </c>
      <c r="C5" s="5" t="s">
        <v>0</v>
      </c>
      <c r="D5" s="13" t="s">
        <v>20</v>
      </c>
      <c r="E5" s="13" t="s">
        <v>0</v>
      </c>
      <c r="F5" s="12" t="s">
        <v>23</v>
      </c>
      <c r="G5" s="12" t="s">
        <v>0</v>
      </c>
      <c r="H5" s="12" t="s">
        <v>24</v>
      </c>
      <c r="I5" s="12" t="s">
        <v>0</v>
      </c>
      <c r="J5" s="12" t="s">
        <v>25</v>
      </c>
      <c r="K5" s="12" t="s">
        <v>0</v>
      </c>
      <c r="L5" s="13" t="s">
        <v>26</v>
      </c>
      <c r="M5" s="13" t="s">
        <v>0</v>
      </c>
      <c r="N5" s="5" t="s">
        <v>22</v>
      </c>
      <c r="O5" s="5" t="s">
        <v>0</v>
      </c>
      <c r="P5" s="5" t="s">
        <v>21</v>
      </c>
      <c r="Q5" s="5" t="s">
        <v>0</v>
      </c>
    </row>
    <row r="6" spans="1:17" ht="43.5" customHeight="1" x14ac:dyDescent="0.25">
      <c r="A6" s="2" t="s">
        <v>15</v>
      </c>
      <c r="B6" s="6">
        <f>B7+B18</f>
        <v>9379.1460100000004</v>
      </c>
      <c r="C6" s="6">
        <f>C7+C18</f>
        <v>6038.7043700000004</v>
      </c>
      <c r="D6" s="6">
        <f>D7+D18</f>
        <v>6882.3947099999996</v>
      </c>
      <c r="E6" s="6">
        <f>E7+E18</f>
        <v>3216.1924300000001</v>
      </c>
      <c r="F6" s="7">
        <f>D6-B6</f>
        <v>-2496.7513000000008</v>
      </c>
      <c r="G6" s="7">
        <f>E6-C6</f>
        <v>-2822.5119400000003</v>
      </c>
      <c r="H6" s="6">
        <f>D6/B6*100</f>
        <v>73.379758697241982</v>
      </c>
      <c r="I6" s="6">
        <f>E6/C6*100</f>
        <v>53.259643674194301</v>
      </c>
      <c r="J6" s="6">
        <f>J7+J18</f>
        <v>2643.4399559999997</v>
      </c>
      <c r="K6" s="6">
        <f>K7+K18</f>
        <v>2092.4650379999998</v>
      </c>
      <c r="L6" s="6">
        <f>L7+L18</f>
        <v>1705.1300755</v>
      </c>
      <c r="M6" s="6">
        <f>M7+M18</f>
        <v>1106.5995705</v>
      </c>
      <c r="N6" s="8">
        <f>L6-J6</f>
        <v>-938.30988049999974</v>
      </c>
      <c r="O6" s="8">
        <f>M6-K6</f>
        <v>-985.8654674999998</v>
      </c>
      <c r="P6" s="8">
        <f>L6/J6*100</f>
        <v>64.50421056963097</v>
      </c>
      <c r="Q6" s="8">
        <f>M6/K6*100</f>
        <v>52.884973005699521</v>
      </c>
    </row>
    <row r="7" spans="1:17" ht="45" customHeight="1" x14ac:dyDescent="0.25">
      <c r="A7" s="2" t="s">
        <v>14</v>
      </c>
      <c r="B7" s="6">
        <f t="shared" ref="B7:C7" si="0">B8+B9+B10+B11+B12+B13+B14+B15+B16+B17</f>
        <v>9376.17101</v>
      </c>
      <c r="C7" s="6">
        <f t="shared" si="0"/>
        <v>6038.7043700000004</v>
      </c>
      <c r="D7" s="6">
        <f t="shared" ref="D7" si="1">D8+D9+D10+D11+D12+D13+D14+D15+D16+D17</f>
        <v>6861.6577099999995</v>
      </c>
      <c r="E7" s="6">
        <f t="shared" ref="E7" si="2">E8+E9+E10+E11+E12+E13+E14+E15+E16+E17</f>
        <v>3198.4304299999999</v>
      </c>
      <c r="F7" s="7">
        <f t="shared" ref="F7" si="3">D7-B7</f>
        <v>-2514.5133000000005</v>
      </c>
      <c r="G7" s="7">
        <f t="shared" ref="G7" si="4">E7-C7</f>
        <v>-2840.2739400000005</v>
      </c>
      <c r="H7" s="6">
        <f>D7/B7*100</f>
        <v>73.181874591257042</v>
      </c>
      <c r="I7" s="6">
        <f>E7/C7*100</f>
        <v>52.965507731917661</v>
      </c>
      <c r="J7" s="6">
        <f>J8+J9+J10+J11+J12+J13+J14+J15+J16+J17</f>
        <v>2640.4649559999998</v>
      </c>
      <c r="K7" s="6">
        <f>K8+K9+K10+K11+K12+K13+K14+K15+K16+K17</f>
        <v>2092.4650379999998</v>
      </c>
      <c r="L7" s="6">
        <f>L8+L9+L10+L11+L12+L13+L14+L15+L16+L17</f>
        <v>1684.3930754999999</v>
      </c>
      <c r="M7" s="6">
        <f>M8+M9+M10+M11+M12+M13+M14+M15+M16+M17</f>
        <v>1088.8375705000001</v>
      </c>
      <c r="N7" s="8">
        <f t="shared" ref="N7:N18" si="5">L7-J7</f>
        <v>-956.07188049999991</v>
      </c>
      <c r="O7" s="8">
        <f t="shared" ref="O7:O18" si="6">M7-K7</f>
        <v>-1003.6274674999997</v>
      </c>
      <c r="P7" s="8">
        <f>L7/J7*100</f>
        <v>63.791533065890839</v>
      </c>
      <c r="Q7" s="8">
        <f>M7/K7*100</f>
        <v>52.036117723654897</v>
      </c>
    </row>
    <row r="8" spans="1:17" ht="41.25" customHeight="1" x14ac:dyDescent="0.25">
      <c r="A8" s="2" t="s">
        <v>10</v>
      </c>
      <c r="B8" s="6">
        <v>0</v>
      </c>
      <c r="C8" s="6">
        <f>0</f>
        <v>0</v>
      </c>
      <c r="D8" s="6">
        <f>0</f>
        <v>0</v>
      </c>
      <c r="E8" s="6">
        <f>0</f>
        <v>0</v>
      </c>
      <c r="F8" s="7">
        <f t="shared" ref="F8:F16" si="7">D8-B8</f>
        <v>0</v>
      </c>
      <c r="G8" s="7">
        <f t="shared" ref="G8:G16" si="8">E8-C8</f>
        <v>0</v>
      </c>
      <c r="H8" s="6"/>
      <c r="I8" s="6"/>
      <c r="J8" s="8"/>
      <c r="K8" s="8"/>
      <c r="L8" s="8"/>
      <c r="M8" s="8"/>
      <c r="N8" s="8">
        <f t="shared" si="5"/>
        <v>0</v>
      </c>
      <c r="O8" s="8">
        <f t="shared" si="6"/>
        <v>0</v>
      </c>
      <c r="P8" s="8"/>
      <c r="Q8" s="8"/>
    </row>
    <row r="9" spans="1:17" ht="55.5" customHeight="1" x14ac:dyDescent="0.25">
      <c r="A9" s="2" t="s">
        <v>5</v>
      </c>
      <c r="B9" s="6">
        <f>336.36296+90.49922+147.9849</f>
        <v>574.84708000000001</v>
      </c>
      <c r="C9" s="6">
        <f>83.21796+90.49922+91.15526</f>
        <v>264.87243999999998</v>
      </c>
      <c r="D9" s="6">
        <f>366.18905+90.49922+231.20912</f>
        <v>687.89738999999997</v>
      </c>
      <c r="E9" s="6">
        <f>47.03605+7.07822+195.55962</f>
        <v>249.67389</v>
      </c>
      <c r="F9" s="7">
        <f t="shared" si="7"/>
        <v>113.05030999999997</v>
      </c>
      <c r="G9" s="7">
        <f t="shared" si="8"/>
        <v>-15.198549999999983</v>
      </c>
      <c r="H9" s="6">
        <f t="shared" ref="H9:H16" si="9">D9/B9*100</f>
        <v>119.66615364907132</v>
      </c>
      <c r="I9" s="6">
        <f t="shared" ref="I9:I16" si="10">E9/C9*100</f>
        <v>94.261936047404561</v>
      </c>
      <c r="J9" s="8">
        <f>B9/100*45</f>
        <v>258.68118599999997</v>
      </c>
      <c r="K9" s="8">
        <f>C9/100*45</f>
        <v>119.19259799999999</v>
      </c>
      <c r="L9" s="8">
        <f>D9/100*45</f>
        <v>309.55382550000002</v>
      </c>
      <c r="M9" s="8">
        <f>E9/100*45</f>
        <v>112.3532505</v>
      </c>
      <c r="N9" s="8">
        <f t="shared" si="5"/>
        <v>50.872639500000048</v>
      </c>
      <c r="O9" s="8">
        <f t="shared" si="6"/>
        <v>-6.8393474999999881</v>
      </c>
      <c r="P9" s="8">
        <f t="shared" ref="P9:P11" si="11">L9/J9*100</f>
        <v>119.66615364907136</v>
      </c>
      <c r="Q9" s="8">
        <f t="shared" ref="Q9:Q11" si="12">M9/K9*100</f>
        <v>94.261936047404561</v>
      </c>
    </row>
    <row r="10" spans="1:17" ht="105" customHeight="1" x14ac:dyDescent="0.25">
      <c r="A10" s="2" t="s">
        <v>11</v>
      </c>
      <c r="B10" s="6">
        <f>142.81174+0.7101</f>
        <v>143.52184</v>
      </c>
      <c r="C10" s="6">
        <f>112.60283+0.7101</f>
        <v>113.31292999999999</v>
      </c>
      <c r="D10" s="6">
        <f>214.30408+5.383</f>
        <v>219.68708000000001</v>
      </c>
      <c r="E10" s="6">
        <f>48.218+5.383</f>
        <v>53.601000000000006</v>
      </c>
      <c r="F10" s="7">
        <f t="shared" si="7"/>
        <v>76.165240000000011</v>
      </c>
      <c r="G10" s="7">
        <f t="shared" si="8"/>
        <v>-59.711929999999988</v>
      </c>
      <c r="H10" s="6">
        <f t="shared" si="9"/>
        <v>153.0687454954591</v>
      </c>
      <c r="I10" s="6">
        <f t="shared" si="10"/>
        <v>47.303516024164239</v>
      </c>
      <c r="J10" s="6"/>
      <c r="K10" s="6"/>
      <c r="L10" s="6"/>
      <c r="M10" s="6"/>
      <c r="N10" s="8">
        <f t="shared" si="5"/>
        <v>0</v>
      </c>
      <c r="O10" s="8">
        <f t="shared" si="6"/>
        <v>0</v>
      </c>
      <c r="P10" s="8"/>
      <c r="Q10" s="8"/>
    </row>
    <row r="11" spans="1:17" ht="81.75" customHeight="1" x14ac:dyDescent="0.25">
      <c r="A11" s="2" t="s">
        <v>6</v>
      </c>
      <c r="B11" s="6">
        <f>191.93977+0</f>
        <v>191.93977000000001</v>
      </c>
      <c r="C11" s="6">
        <f>82.82677</f>
        <v>82.826769999999996</v>
      </c>
      <c r="D11" s="6">
        <f>165.6833</f>
        <v>165.6833</v>
      </c>
      <c r="E11" s="6">
        <f>91.8523</f>
        <v>91.8523</v>
      </c>
      <c r="F11" s="7">
        <f t="shared" si="7"/>
        <v>-26.256470000000007</v>
      </c>
      <c r="G11" s="7">
        <f t="shared" si="8"/>
        <v>9.0255300000000034</v>
      </c>
      <c r="H11" s="6">
        <f t="shared" si="9"/>
        <v>86.320463966378611</v>
      </c>
      <c r="I11" s="6">
        <f t="shared" si="10"/>
        <v>110.89687549085883</v>
      </c>
      <c r="J11" s="6">
        <f>B11</f>
        <v>191.93977000000001</v>
      </c>
      <c r="K11" s="6">
        <f>C11</f>
        <v>82.826769999999996</v>
      </c>
      <c r="L11" s="6">
        <f>D11</f>
        <v>165.6833</v>
      </c>
      <c r="M11" s="6">
        <f>E11</f>
        <v>91.8523</v>
      </c>
      <c r="N11" s="8">
        <f t="shared" si="5"/>
        <v>-26.256470000000007</v>
      </c>
      <c r="O11" s="8">
        <f t="shared" si="6"/>
        <v>9.0255300000000034</v>
      </c>
      <c r="P11" s="8">
        <f t="shared" si="11"/>
        <v>86.320463966378611</v>
      </c>
      <c r="Q11" s="8">
        <f t="shared" si="12"/>
        <v>110.89687549085883</v>
      </c>
    </row>
    <row r="12" spans="1:17" ht="72.75" customHeight="1" x14ac:dyDescent="0.25">
      <c r="A12" s="2" t="s">
        <v>7</v>
      </c>
      <c r="B12" s="6"/>
      <c r="C12" s="6"/>
      <c r="D12" s="6"/>
      <c r="E12" s="6"/>
      <c r="F12" s="7"/>
      <c r="G12" s="7"/>
      <c r="H12" s="6"/>
      <c r="I12" s="6"/>
      <c r="J12" s="6"/>
      <c r="K12" s="6"/>
      <c r="L12" s="6"/>
      <c r="M12" s="6"/>
      <c r="N12" s="8">
        <f t="shared" si="5"/>
        <v>0</v>
      </c>
      <c r="O12" s="8">
        <f t="shared" si="6"/>
        <v>0</v>
      </c>
      <c r="P12" s="8"/>
      <c r="Q12" s="8"/>
    </row>
    <row r="13" spans="1:17" ht="65.25" customHeight="1" x14ac:dyDescent="0.25">
      <c r="A13" s="2" t="s">
        <v>8</v>
      </c>
      <c r="B13" s="6">
        <f>1338.38714</f>
        <v>1338.38714</v>
      </c>
      <c r="C13" s="6">
        <f>1168.64323</f>
        <v>1168.6432299999999</v>
      </c>
      <c r="D13" s="6">
        <f>661.68053</f>
        <v>661.68052999999998</v>
      </c>
      <c r="E13" s="6">
        <f>475.16802</f>
        <v>475.16802000000001</v>
      </c>
      <c r="F13" s="7">
        <f t="shared" si="7"/>
        <v>-676.70661000000007</v>
      </c>
      <c r="G13" s="7">
        <f t="shared" si="8"/>
        <v>-693.47520999999983</v>
      </c>
      <c r="H13" s="6">
        <f t="shared" ref="H13:H14" si="13">D13/B13*100</f>
        <v>49.438649716852481</v>
      </c>
      <c r="I13" s="6">
        <f t="shared" ref="I13:I14" si="14">E13/C13*100</f>
        <v>40.659801708687439</v>
      </c>
      <c r="J13" s="6">
        <f>B13</f>
        <v>1338.38714</v>
      </c>
      <c r="K13" s="6">
        <f>C13</f>
        <v>1168.6432299999999</v>
      </c>
      <c r="L13" s="6">
        <f>D13</f>
        <v>661.68052999999998</v>
      </c>
      <c r="M13" s="6">
        <f>E13</f>
        <v>475.16802000000001</v>
      </c>
      <c r="N13" s="8">
        <f t="shared" si="5"/>
        <v>-676.70661000000007</v>
      </c>
      <c r="O13" s="8">
        <f t="shared" si="6"/>
        <v>-693.47520999999983</v>
      </c>
      <c r="P13" s="8">
        <f t="shared" ref="P13:P16" si="15">L13/J13*100</f>
        <v>49.438649716852481</v>
      </c>
      <c r="Q13" s="8">
        <f t="shared" ref="Q13:Q16" si="16">M13/K13*100</f>
        <v>40.659801708687439</v>
      </c>
    </row>
    <row r="14" spans="1:17" s="11" customFormat="1" ht="45" customHeight="1" x14ac:dyDescent="0.25">
      <c r="A14" s="10" t="s">
        <v>12</v>
      </c>
      <c r="B14" s="6">
        <f>2590.01839</f>
        <v>2590.0183900000002</v>
      </c>
      <c r="C14" s="6">
        <f>836.812</f>
        <v>836.81200000000001</v>
      </c>
      <c r="D14" s="6">
        <f>2591.68939</f>
        <v>2591.68939</v>
      </c>
      <c r="E14" s="6">
        <f>838.483</f>
        <v>838.48299999999995</v>
      </c>
      <c r="F14" s="7">
        <f t="shared" si="7"/>
        <v>1.6709999999998217</v>
      </c>
      <c r="G14" s="7">
        <f t="shared" si="8"/>
        <v>1.6709999999999354</v>
      </c>
      <c r="H14" s="6">
        <f t="shared" si="13"/>
        <v>100.06451691642235</v>
      </c>
      <c r="I14" s="6">
        <f t="shared" si="14"/>
        <v>100.19968642897091</v>
      </c>
      <c r="J14" s="6"/>
      <c r="K14" s="6"/>
      <c r="L14" s="6"/>
      <c r="M14" s="6"/>
      <c r="N14" s="8">
        <f t="shared" si="5"/>
        <v>0</v>
      </c>
      <c r="O14" s="8">
        <f t="shared" si="6"/>
        <v>0</v>
      </c>
      <c r="P14" s="8"/>
      <c r="Q14" s="8"/>
    </row>
    <row r="15" spans="1:17" s="11" customFormat="1" ht="38.25" customHeight="1" x14ac:dyDescent="0.25">
      <c r="A15" s="10" t="s">
        <v>13</v>
      </c>
      <c r="B15" s="6">
        <f>10.00075+3675.99918</f>
        <v>3685.9999299999999</v>
      </c>
      <c r="C15" s="6">
        <f>0+2850.43456</f>
        <v>2850.4345600000001</v>
      </c>
      <c r="D15" s="6">
        <f>19.13827+1968.40633</f>
        <v>1987.5445999999999</v>
      </c>
      <c r="E15" s="6">
        <f>9.15552+1071.0327</f>
        <v>1080.18822</v>
      </c>
      <c r="F15" s="7">
        <f t="shared" si="7"/>
        <v>-1698.45533</v>
      </c>
      <c r="G15" s="7">
        <f t="shared" si="8"/>
        <v>-1770.2463400000001</v>
      </c>
      <c r="H15" s="6">
        <f t="shared" si="9"/>
        <v>53.921449748915215</v>
      </c>
      <c r="I15" s="6">
        <f t="shared" si="10"/>
        <v>37.895562843582695</v>
      </c>
      <c r="J15" s="6"/>
      <c r="K15" s="6"/>
      <c r="L15" s="6"/>
      <c r="M15" s="6"/>
      <c r="N15" s="8">
        <f t="shared" si="5"/>
        <v>0</v>
      </c>
      <c r="O15" s="8">
        <f t="shared" si="6"/>
        <v>0</v>
      </c>
      <c r="P15" s="8"/>
      <c r="Q15" s="8"/>
    </row>
    <row r="16" spans="1:17" s="11" customFormat="1" ht="35.25" customHeight="1" x14ac:dyDescent="0.25">
      <c r="A16" s="10" t="s">
        <v>9</v>
      </c>
      <c r="B16" s="6">
        <f>851.45686</f>
        <v>851.45686000000001</v>
      </c>
      <c r="C16" s="6">
        <f>721.80244</f>
        <v>721.80244000000005</v>
      </c>
      <c r="D16" s="6">
        <f>35.113+512.36242</f>
        <v>547.47541999999999</v>
      </c>
      <c r="E16" s="6">
        <f>35.113+374.351</f>
        <v>409.464</v>
      </c>
      <c r="F16" s="7">
        <f t="shared" si="7"/>
        <v>-303.98144000000002</v>
      </c>
      <c r="G16" s="7">
        <f t="shared" si="8"/>
        <v>-312.33844000000005</v>
      </c>
      <c r="H16" s="6">
        <f t="shared" si="9"/>
        <v>64.298668049958508</v>
      </c>
      <c r="I16" s="6">
        <f t="shared" si="10"/>
        <v>56.727987785688285</v>
      </c>
      <c r="J16" s="6">
        <f>B16</f>
        <v>851.45686000000001</v>
      </c>
      <c r="K16" s="6">
        <f>C16</f>
        <v>721.80244000000005</v>
      </c>
      <c r="L16" s="6">
        <f>D16</f>
        <v>547.47541999999999</v>
      </c>
      <c r="M16" s="6">
        <f>E16</f>
        <v>409.464</v>
      </c>
      <c r="N16" s="8">
        <f t="shared" si="5"/>
        <v>-303.98144000000002</v>
      </c>
      <c r="O16" s="8">
        <f t="shared" si="6"/>
        <v>-312.33844000000005</v>
      </c>
      <c r="P16" s="8">
        <f t="shared" si="15"/>
        <v>64.298668049958508</v>
      </c>
      <c r="Q16" s="8">
        <f t="shared" si="16"/>
        <v>56.727987785688285</v>
      </c>
    </row>
    <row r="17" spans="1:17" s="11" customFormat="1" ht="31.5" customHeight="1" x14ac:dyDescent="0.25">
      <c r="A17" s="10" t="s">
        <v>18</v>
      </c>
      <c r="B17" s="6"/>
      <c r="C17" s="6"/>
      <c r="D17" s="6"/>
      <c r="E17" s="6"/>
      <c r="F17" s="7"/>
      <c r="G17" s="7"/>
      <c r="H17" s="6"/>
      <c r="I17" s="6"/>
      <c r="J17" s="6"/>
      <c r="K17" s="6"/>
      <c r="L17" s="6"/>
      <c r="M17" s="6"/>
      <c r="N17" s="8">
        <f t="shared" si="5"/>
        <v>0</v>
      </c>
      <c r="O17" s="8">
        <f t="shared" si="6"/>
        <v>0</v>
      </c>
      <c r="P17" s="8"/>
      <c r="Q17" s="8"/>
    </row>
    <row r="18" spans="1:17" s="11" customFormat="1" ht="42" customHeight="1" x14ac:dyDescent="0.25">
      <c r="A18" s="10" t="s">
        <v>17</v>
      </c>
      <c r="B18" s="6">
        <f>2.975</f>
        <v>2.9750000000000001</v>
      </c>
      <c r="C18" s="6">
        <f>0</f>
        <v>0</v>
      </c>
      <c r="D18" s="6">
        <f>20.737</f>
        <v>20.736999999999998</v>
      </c>
      <c r="E18" s="6">
        <f>17.762</f>
        <v>17.762</v>
      </c>
      <c r="F18" s="7">
        <f t="shared" ref="F18" si="17">D18-B18</f>
        <v>17.761999999999997</v>
      </c>
      <c r="G18" s="7">
        <f t="shared" ref="G18" si="18">E18-C18</f>
        <v>17.762</v>
      </c>
      <c r="H18" s="6">
        <v>0</v>
      </c>
      <c r="I18" s="6">
        <v>0</v>
      </c>
      <c r="J18" s="6">
        <f>2.975</f>
        <v>2.9750000000000001</v>
      </c>
      <c r="K18" s="6">
        <v>0</v>
      </c>
      <c r="L18" s="6">
        <f>D18</f>
        <v>20.736999999999998</v>
      </c>
      <c r="M18" s="6">
        <f>E18</f>
        <v>17.762</v>
      </c>
      <c r="N18" s="8">
        <f t="shared" si="5"/>
        <v>17.761999999999997</v>
      </c>
      <c r="O18" s="8">
        <f t="shared" si="6"/>
        <v>17.762</v>
      </c>
      <c r="P18" s="8">
        <v>0</v>
      </c>
      <c r="Q18" s="8">
        <v>0</v>
      </c>
    </row>
    <row r="19" spans="1:17" ht="45.75" customHeight="1" x14ac:dyDescent="0.25">
      <c r="A19" s="16"/>
      <c r="B19" s="17"/>
      <c r="C19" s="17"/>
    </row>
    <row r="20" spans="1:17" x14ac:dyDescent="0.25">
      <c r="D20" s="15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2020-02-10T09:39:35Z</cp:lastPrinted>
  <dcterms:created xsi:type="dcterms:W3CDTF">2015-12-02T14:01:33Z</dcterms:created>
  <dcterms:modified xsi:type="dcterms:W3CDTF">2021-10-21T08:33:05Z</dcterms:modified>
</cp:coreProperties>
</file>