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285" windowWidth="14805" windowHeight="7830"/>
  </bookViews>
  <sheets>
    <sheet name="2020г.структура доходов" sheetId="5" r:id="rId1"/>
  </sheets>
  <calcPr calcId="145621"/>
</workbook>
</file>

<file path=xl/calcChain.xml><?xml version="1.0" encoding="utf-8"?>
<calcChain xmlns="http://schemas.openxmlformats.org/spreadsheetml/2006/main">
  <c r="N34" i="5" l="1"/>
  <c r="N27" i="5"/>
  <c r="N16" i="5"/>
  <c r="N7" i="5"/>
  <c r="N4" i="5" l="1"/>
  <c r="P27" i="5"/>
  <c r="P16" i="5"/>
  <c r="P7" i="5"/>
  <c r="P34" i="5" l="1"/>
  <c r="P4" i="5" s="1"/>
  <c r="Q7" i="5" s="1"/>
  <c r="H36" i="5"/>
  <c r="H37" i="5" s="1"/>
  <c r="F36" i="5"/>
  <c r="F37" i="5" s="1"/>
  <c r="L34" i="5"/>
  <c r="L4" i="5" s="1"/>
  <c r="F34" i="5"/>
  <c r="D34" i="5"/>
  <c r="K33" i="5"/>
  <c r="I33" i="5"/>
  <c r="K32" i="5"/>
  <c r="I32" i="5"/>
  <c r="G32" i="5"/>
  <c r="E32" i="5"/>
  <c r="C32" i="5"/>
  <c r="K31" i="5"/>
  <c r="I31" i="5"/>
  <c r="G31" i="5"/>
  <c r="E31" i="5"/>
  <c r="C31" i="5"/>
  <c r="J27" i="5"/>
  <c r="K27" i="5" s="1"/>
  <c r="I27" i="5"/>
  <c r="G27" i="5"/>
  <c r="E27" i="5"/>
  <c r="C27" i="5"/>
  <c r="K26" i="5"/>
  <c r="I26" i="5"/>
  <c r="K25" i="5"/>
  <c r="I25" i="5"/>
  <c r="G25" i="5"/>
  <c r="E25" i="5"/>
  <c r="C25" i="5"/>
  <c r="L20" i="5"/>
  <c r="K16" i="5"/>
  <c r="I16" i="5"/>
  <c r="G16" i="5"/>
  <c r="E16" i="5"/>
  <c r="B16" i="5"/>
  <c r="C16" i="5" s="1"/>
  <c r="K15" i="5"/>
  <c r="I15" i="5"/>
  <c r="G15" i="5"/>
  <c r="E15" i="5"/>
  <c r="C15" i="5"/>
  <c r="K14" i="5"/>
  <c r="I14" i="5"/>
  <c r="G14" i="5"/>
  <c r="E14" i="5"/>
  <c r="C14" i="5"/>
  <c r="K13" i="5"/>
  <c r="I13" i="5"/>
  <c r="G13" i="5"/>
  <c r="E13" i="5"/>
  <c r="C13" i="5"/>
  <c r="K12" i="5"/>
  <c r="I12" i="5"/>
  <c r="G12" i="5"/>
  <c r="E12" i="5"/>
  <c r="C12" i="5"/>
  <c r="K11" i="5"/>
  <c r="I11" i="5"/>
  <c r="G11" i="5"/>
  <c r="E11" i="5"/>
  <c r="C11" i="5"/>
  <c r="K10" i="5"/>
  <c r="I10" i="5"/>
  <c r="K9" i="5"/>
  <c r="I9" i="5"/>
  <c r="J8" i="5"/>
  <c r="H8" i="5"/>
  <c r="H34" i="5" s="1"/>
  <c r="G8" i="5"/>
  <c r="E8" i="5"/>
  <c r="C8" i="5"/>
  <c r="L7" i="5"/>
  <c r="K7" i="5"/>
  <c r="I7" i="5"/>
  <c r="G7" i="5"/>
  <c r="E7" i="5"/>
  <c r="C7" i="5"/>
  <c r="K5" i="5"/>
  <c r="I5" i="5"/>
  <c r="G5" i="5"/>
  <c r="E5" i="5"/>
  <c r="C5" i="5"/>
  <c r="K4" i="5"/>
  <c r="I4" i="5"/>
  <c r="G4" i="5"/>
  <c r="E4" i="5"/>
  <c r="C4" i="5"/>
  <c r="J34" i="5" l="1"/>
  <c r="Q32" i="5"/>
  <c r="Q10" i="5"/>
  <c r="Q33" i="5"/>
  <c r="Q27" i="5"/>
  <c r="Q25" i="5"/>
  <c r="Q8" i="5"/>
  <c r="Q6" i="5"/>
  <c r="Q4" i="5"/>
  <c r="Q31" i="5"/>
  <c r="Q15" i="5"/>
  <c r="Q9" i="5"/>
  <c r="Q5" i="5"/>
  <c r="Q11" i="5"/>
  <c r="Q16" i="5"/>
  <c r="Q26" i="5"/>
  <c r="Q13" i="5"/>
  <c r="Q12" i="5"/>
  <c r="Q14" i="5"/>
  <c r="M31" i="5"/>
  <c r="M12" i="5"/>
  <c r="M7" i="5"/>
  <c r="M6" i="5"/>
  <c r="B34" i="5"/>
  <c r="O7" i="5"/>
  <c r="M11" i="5"/>
  <c r="M4" i="5"/>
  <c r="M5" i="5"/>
  <c r="M9" i="5"/>
  <c r="M14" i="5"/>
  <c r="M8" i="5"/>
  <c r="M10" i="5"/>
  <c r="I8" i="5"/>
  <c r="M13" i="5"/>
  <c r="M32" i="5"/>
  <c r="M33" i="5"/>
  <c r="M15" i="5"/>
  <c r="M16" i="5"/>
  <c r="M25" i="5"/>
  <c r="M26" i="5"/>
  <c r="M27" i="5"/>
  <c r="K8" i="5"/>
  <c r="O16" i="5" l="1"/>
  <c r="O27" i="5"/>
  <c r="O5" i="5"/>
  <c r="O8" i="5"/>
  <c r="O32" i="5"/>
  <c r="O4" i="5"/>
  <c r="O33" i="5"/>
  <c r="O6" i="5"/>
  <c r="O11" i="5"/>
  <c r="O9" i="5"/>
  <c r="O10" i="5"/>
  <c r="O14" i="5"/>
  <c r="O12" i="5"/>
  <c r="O31" i="5"/>
  <c r="O13" i="5"/>
  <c r="O25" i="5"/>
  <c r="O26" i="5"/>
  <c r="O15" i="5"/>
  <c r="Q34" i="5"/>
  <c r="M34" i="5"/>
  <c r="O34" i="5" l="1"/>
</calcChain>
</file>

<file path=xl/sharedStrings.xml><?xml version="1.0" encoding="utf-8"?>
<sst xmlns="http://schemas.openxmlformats.org/spreadsheetml/2006/main" count="49" uniqueCount="42">
  <si>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</si>
  <si>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</si>
  <si>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</si>
  <si>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</si>
  <si>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</si>
  <si>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Государственная пошлина, сборы</t>
  </si>
  <si>
    <t>Задолженность и перерасчеты по отмененным налогам, сборам и иным обяз.платежам</t>
  </si>
  <si>
    <t>Доходы от использования имущества, находящегося в гос. и муниц.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</si>
  <si>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</si>
  <si>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 в границах городских округов, а также  средства от 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</si>
  <si>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</si>
  <si>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</si>
  <si>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обяз.платежей МУП,созданных гор.округами</t>
  </si>
  <si>
    <t>Прочие поступления  от  использования  имущества, находящегося в  собственности  городских  округов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</si>
  <si>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</si>
  <si>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</si>
  <si>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</si>
  <si>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</si>
  <si>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ИТОГО СОБСТ. ДОХОДОВ</t>
  </si>
  <si>
    <t>Наименование</t>
  </si>
  <si>
    <t>ФАКТ 2010г.</t>
  </si>
  <si>
    <t>Налоговые и неналоговые доходы</t>
  </si>
  <si>
    <t>Налог, взимаемый в связи с применением упрощенной системы налогообложения</t>
  </si>
  <si>
    <t>ФАКТ 2011г.</t>
  </si>
  <si>
    <t>факт 2009г</t>
  </si>
  <si>
    <t>Невыясненные поступления</t>
  </si>
  <si>
    <t>% в структуре</t>
  </si>
  <si>
    <t>факт 2012г.</t>
  </si>
  <si>
    <t>Прочие неналоговые доходы</t>
  </si>
  <si>
    <t>Доходы от оказания платных услуг (работ) и компенсации затрат государства</t>
  </si>
  <si>
    <t>факт 2013г.</t>
  </si>
  <si>
    <t>в том числе                                                                             Минимальный налог</t>
  </si>
  <si>
    <t>факт 2014г.</t>
  </si>
  <si>
    <t>АКЦИЗЫ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</si>
  <si>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</si>
  <si>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</si>
  <si>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 </t>
  </si>
  <si>
    <t>Налог, взимаемый в связи с применением патентной системы налогообложения</t>
  </si>
  <si>
    <t>Доходы от реализации иного имущества,находящегося в собственности городских округов (за исключением смущества муниципальных унитарных предприятий,в том числе казенных), в части реализации основных средств по указанному имуществу</t>
  </si>
  <si>
    <t>факт 2019г.</t>
  </si>
  <si>
    <t>факт 2020г.</t>
  </si>
  <si>
    <t>Структура собственных доходов местного бюджета за 2019-2020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</si>
</sst>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left" vertical="center" wrapText="1"/>
    </xf>
    <xf numFmtId="0" fontId="2" fillId="3" borderId="0" xfId="0" applyFont="1" applyFill="1"/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workbookViewId="0">
      <selection activeCell="P34" sqref="P34"/>
    </sheetView>
  </sheetViews>
  <sheetFormatPr defaultRowHeight="15" x14ac:dyDescent="0.25"/>
  <cols>
    <col min="1" max="1" width="55.140625" customWidth="1"/>
    <col min="2" max="2" width="14.5703125" hidden="1" customWidth="1"/>
    <col min="3" max="3" width="13.140625" hidden="1" customWidth="1"/>
    <col min="4" max="4" width="13.5703125" hidden="1" customWidth="1"/>
    <col min="5" max="6" width="13.7109375" hidden="1" customWidth="1"/>
    <col min="7" max="7" width="13.140625" hidden="1" customWidth="1"/>
    <col min="8" max="8" width="0.140625" hidden="1" customWidth="1"/>
    <col min="9" max="9" width="11.7109375" hidden="1" customWidth="1"/>
    <col min="10" max="10" width="0.28515625" hidden="1" customWidth="1"/>
    <col min="11" max="11" width="16" hidden="1" customWidth="1"/>
    <col min="12" max="12" width="15.5703125" hidden="1" customWidth="1"/>
    <col min="13" max="13" width="13.140625" hidden="1" customWidth="1"/>
    <col min="14" max="14" width="18.5703125" customWidth="1"/>
    <col min="15" max="15" width="18" customWidth="1"/>
    <col min="16" max="16" width="17.5703125" customWidth="1"/>
    <col min="17" max="17" width="16.5703125" customWidth="1"/>
  </cols>
  <sheetData>
    <row r="1" spans="1:17" ht="35.25" customHeight="1" x14ac:dyDescent="0.25">
      <c r="A1" s="33" t="s">
        <v>41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2"/>
      <c r="Q2" s="3"/>
    </row>
    <row r="3" spans="1:17" ht="24" customHeight="1" x14ac:dyDescent="0.25">
      <c r="A3" s="13" t="s">
        <v>19</v>
      </c>
      <c r="B3" s="13" t="s">
        <v>24</v>
      </c>
      <c r="C3" s="13" t="s">
        <v>26</v>
      </c>
      <c r="D3" s="13" t="s">
        <v>20</v>
      </c>
      <c r="E3" s="13" t="s">
        <v>26</v>
      </c>
      <c r="F3" s="14" t="s">
        <v>23</v>
      </c>
      <c r="G3" s="13" t="s">
        <v>26</v>
      </c>
      <c r="H3" s="15" t="s">
        <v>27</v>
      </c>
      <c r="I3" s="15" t="s">
        <v>26</v>
      </c>
      <c r="J3" s="15" t="s">
        <v>30</v>
      </c>
      <c r="K3" s="15" t="s">
        <v>26</v>
      </c>
      <c r="L3" s="15" t="s">
        <v>32</v>
      </c>
      <c r="M3" s="15" t="s">
        <v>26</v>
      </c>
      <c r="N3" s="15" t="s">
        <v>39</v>
      </c>
      <c r="O3" s="15" t="s">
        <v>26</v>
      </c>
      <c r="P3" s="13" t="s">
        <v>40</v>
      </c>
      <c r="Q3" s="13" t="s">
        <v>26</v>
      </c>
    </row>
    <row r="4" spans="1:17" ht="36.75" customHeight="1" x14ac:dyDescent="0.25">
      <c r="A4" s="26" t="s">
        <v>21</v>
      </c>
      <c r="B4" s="6">
        <v>100720618.37</v>
      </c>
      <c r="C4" s="7">
        <f>B4/B4*100</f>
        <v>100</v>
      </c>
      <c r="D4" s="6">
        <v>51820892.640000001</v>
      </c>
      <c r="E4" s="7">
        <f>D4/D4*100</f>
        <v>100</v>
      </c>
      <c r="F4" s="6">
        <v>42027636.369999997</v>
      </c>
      <c r="G4" s="7">
        <f>F4/F4*100</f>
        <v>100</v>
      </c>
      <c r="H4" s="6">
        <v>83357649.909999996</v>
      </c>
      <c r="I4" s="7">
        <f>H4/H4*100</f>
        <v>100</v>
      </c>
      <c r="J4" s="6">
        <v>97606666.090000004</v>
      </c>
      <c r="K4" s="7">
        <f>J4/J4*100</f>
        <v>100</v>
      </c>
      <c r="L4" s="8" t="e">
        <f>L34</f>
        <v>#REF!</v>
      </c>
      <c r="M4" s="7" t="e">
        <f>L4/L4*100</f>
        <v>#REF!</v>
      </c>
      <c r="N4" s="16">
        <f>N34</f>
        <v>109108650.81000002</v>
      </c>
      <c r="O4" s="17">
        <f>N4/N4*100</f>
        <v>100</v>
      </c>
      <c r="P4" s="14">
        <f>P34</f>
        <v>115910823.5</v>
      </c>
      <c r="Q4" s="14">
        <f>P4/P4*100</f>
        <v>100</v>
      </c>
    </row>
    <row r="5" spans="1:17" ht="23.25" customHeight="1" x14ac:dyDescent="0.25">
      <c r="A5" s="29" t="s">
        <v>0</v>
      </c>
      <c r="B5" s="19">
        <v>42527829.93</v>
      </c>
      <c r="C5" s="20">
        <f>B5/B4*100</f>
        <v>42.223559205894496</v>
      </c>
      <c r="D5" s="21">
        <v>24303394.98</v>
      </c>
      <c r="E5" s="20">
        <f>D5/D4*100</f>
        <v>46.898835087299261</v>
      </c>
      <c r="F5" s="21">
        <v>20299811.050000001</v>
      </c>
      <c r="G5" s="20">
        <f>F5/F4*100</f>
        <v>48.30110090247743</v>
      </c>
      <c r="H5" s="22">
        <v>48945972</v>
      </c>
      <c r="I5" s="20">
        <f>H5/H4*100</f>
        <v>58.718032541519861</v>
      </c>
      <c r="J5" s="22">
        <v>59513611.640000001</v>
      </c>
      <c r="K5" s="20">
        <f>J5/J4*100</f>
        <v>60.972896651468858</v>
      </c>
      <c r="L5" s="22">
        <v>41863644.600000001</v>
      </c>
      <c r="M5" s="23" t="e">
        <f>L5/L4*100</f>
        <v>#REF!</v>
      </c>
      <c r="N5" s="24">
        <v>68657880.420000002</v>
      </c>
      <c r="O5" s="25">
        <f>N5/N4*100</f>
        <v>62.926156551564084</v>
      </c>
      <c r="P5" s="24">
        <v>66764784.509999998</v>
      </c>
      <c r="Q5" s="24">
        <f>P5/P4*100</f>
        <v>57.600129559945714</v>
      </c>
    </row>
    <row r="6" spans="1:17" ht="25.5" customHeight="1" x14ac:dyDescent="0.25">
      <c r="A6" s="29" t="s">
        <v>33</v>
      </c>
      <c r="B6" s="19"/>
      <c r="C6" s="20"/>
      <c r="D6" s="21"/>
      <c r="E6" s="20"/>
      <c r="F6" s="21"/>
      <c r="G6" s="20"/>
      <c r="H6" s="22"/>
      <c r="I6" s="20"/>
      <c r="J6" s="22"/>
      <c r="K6" s="20"/>
      <c r="L6" s="22">
        <v>1828957.82</v>
      </c>
      <c r="M6" s="23" t="e">
        <f>L6/L4*100</f>
        <v>#REF!</v>
      </c>
      <c r="N6" s="24">
        <v>2691331.33</v>
      </c>
      <c r="O6" s="25">
        <f>N6/N4*100</f>
        <v>2.4666525614789605</v>
      </c>
      <c r="P6" s="24">
        <v>2525406.61</v>
      </c>
      <c r="Q6" s="24">
        <f>P6/P4*100</f>
        <v>2.1787496057259914</v>
      </c>
    </row>
    <row r="7" spans="1:17" ht="25.5" customHeight="1" x14ac:dyDescent="0.25">
      <c r="A7" s="28" t="s">
        <v>1</v>
      </c>
      <c r="B7" s="19">
        <v>5807108.7800000003</v>
      </c>
      <c r="C7" s="20">
        <f>B7/B4*100</f>
        <v>5.7655610876686882</v>
      </c>
      <c r="D7" s="21">
        <v>7486007.2000000002</v>
      </c>
      <c r="E7" s="20">
        <f>D7/D4*100</f>
        <v>14.445924835771025</v>
      </c>
      <c r="F7" s="22">
        <v>8346463.4400000004</v>
      </c>
      <c r="G7" s="20">
        <f>F7/F4*100</f>
        <v>19.859464297539798</v>
      </c>
      <c r="H7" s="22">
        <v>10722253.869999999</v>
      </c>
      <c r="I7" s="20">
        <f>H7/H4*100</f>
        <v>12.862951248717611</v>
      </c>
      <c r="J7" s="22">
        <v>10560055.720000001</v>
      </c>
      <c r="K7" s="20">
        <f>J7/J4*100</f>
        <v>10.818990283166633</v>
      </c>
      <c r="L7" s="22">
        <f>L10+L11</f>
        <v>3632228.14</v>
      </c>
      <c r="M7" s="23" t="e">
        <f>L7/L4*100</f>
        <v>#REF!</v>
      </c>
      <c r="N7" s="24">
        <f>N10+N11</f>
        <v>3454488.19</v>
      </c>
      <c r="O7" s="25">
        <f>N7/N4*100</f>
        <v>3.1660992637656094</v>
      </c>
      <c r="P7" s="24">
        <f>P10+P11</f>
        <v>3404552.4</v>
      </c>
      <c r="Q7" s="24">
        <f>P7/P4*100</f>
        <v>2.9372169890588347</v>
      </c>
    </row>
    <row r="8" spans="1:17" ht="33.75" hidden="1" customHeight="1" x14ac:dyDescent="0.25">
      <c r="A8" s="26" t="s">
        <v>22</v>
      </c>
      <c r="B8" s="9">
        <v>2932985.69</v>
      </c>
      <c r="C8" s="10">
        <f>B8/B4*100</f>
        <v>2.9120012738857453</v>
      </c>
      <c r="D8" s="4">
        <v>4520584</v>
      </c>
      <c r="E8" s="10">
        <f>D8/D4*100</f>
        <v>8.7234776741584135</v>
      </c>
      <c r="F8" s="4">
        <v>5174991.7</v>
      </c>
      <c r="G8" s="10">
        <f>F8/F4*100</f>
        <v>12.313306545342609</v>
      </c>
      <c r="H8" s="4">
        <f>3556347.4+2858289.4+H9</f>
        <v>6945455.7599999998</v>
      </c>
      <c r="I8" s="10">
        <f>H8/H4*100</f>
        <v>8.3321156096637843</v>
      </c>
      <c r="J8" s="4">
        <f>6866562.17+J9</f>
        <v>7194685.1799999997</v>
      </c>
      <c r="K8" s="10">
        <f>J8/J4*100</f>
        <v>7.3711002211324468</v>
      </c>
      <c r="L8" s="4">
        <v>0</v>
      </c>
      <c r="M8" s="11" t="e">
        <f>L8/L4*100</f>
        <v>#REF!</v>
      </c>
      <c r="N8" s="12">
        <v>0</v>
      </c>
      <c r="O8" s="18">
        <f>N8/N4*100</f>
        <v>0</v>
      </c>
      <c r="P8" s="12">
        <v>0</v>
      </c>
      <c r="Q8" s="12">
        <f>P8/P4*100</f>
        <v>0</v>
      </c>
    </row>
    <row r="9" spans="1:17" ht="35.25" hidden="1" customHeight="1" x14ac:dyDescent="0.25">
      <c r="A9" s="26" t="s">
        <v>31</v>
      </c>
      <c r="B9" s="9"/>
      <c r="C9" s="10"/>
      <c r="D9" s="4"/>
      <c r="E9" s="10"/>
      <c r="F9" s="5"/>
      <c r="G9" s="10"/>
      <c r="H9" s="4">
        <v>530818.96</v>
      </c>
      <c r="I9" s="10">
        <f>H9/H4*100</f>
        <v>0.63679693534200787</v>
      </c>
      <c r="J9" s="4">
        <v>328123.01</v>
      </c>
      <c r="K9" s="10">
        <f>J9/J4*100</f>
        <v>0.33616864825343812</v>
      </c>
      <c r="L9" s="4">
        <v>0</v>
      </c>
      <c r="M9" s="11" t="e">
        <f>L9/L4*100</f>
        <v>#REF!</v>
      </c>
      <c r="N9" s="12">
        <v>0</v>
      </c>
      <c r="O9" s="18">
        <f>N9/N4*100</f>
        <v>0</v>
      </c>
      <c r="P9" s="12">
        <v>0</v>
      </c>
      <c r="Q9" s="12">
        <f>P9/P4*100</f>
        <v>0</v>
      </c>
    </row>
    <row r="10" spans="1:17" ht="27" customHeight="1" x14ac:dyDescent="0.25">
      <c r="A10" s="27" t="s">
        <v>37</v>
      </c>
      <c r="B10" s="9">
        <v>0</v>
      </c>
      <c r="C10" s="10"/>
      <c r="D10" s="4"/>
      <c r="E10" s="10"/>
      <c r="F10" s="5">
        <v>25775</v>
      </c>
      <c r="G10" s="10"/>
      <c r="H10" s="4">
        <v>51984.44</v>
      </c>
      <c r="I10" s="10">
        <f>H10/H4*100</f>
        <v>6.2363130505870577E-2</v>
      </c>
      <c r="J10" s="4">
        <v>41530.269999999997</v>
      </c>
      <c r="K10" s="10">
        <f>J10/J4*100</f>
        <v>4.2548600073796454E-2</v>
      </c>
      <c r="L10" s="4">
        <v>39500.17</v>
      </c>
      <c r="M10" s="11" t="e">
        <f>L10/L4*100</f>
        <v>#REF!</v>
      </c>
      <c r="N10" s="12">
        <v>240036.65</v>
      </c>
      <c r="O10" s="18">
        <f>N10/N4*100</f>
        <v>0.21999781705485097</v>
      </c>
      <c r="P10" s="12">
        <v>284229.13</v>
      </c>
      <c r="Q10" s="12">
        <f>P10/P4*100</f>
        <v>0.24521362321267606</v>
      </c>
    </row>
    <row r="11" spans="1:17" ht="30" x14ac:dyDescent="0.25">
      <c r="A11" s="27" t="s">
        <v>2</v>
      </c>
      <c r="B11" s="9">
        <v>2874123.09</v>
      </c>
      <c r="C11" s="10">
        <f>B11/B4*100</f>
        <v>2.8535598137829421</v>
      </c>
      <c r="D11" s="5">
        <v>2965423.14</v>
      </c>
      <c r="E11" s="10">
        <f>D11/D4*100</f>
        <v>5.7224470458291972</v>
      </c>
      <c r="F11" s="5">
        <v>3171471.74</v>
      </c>
      <c r="G11" s="10">
        <f>F11/F4*100</f>
        <v>7.5461577521971899</v>
      </c>
      <c r="H11" s="4">
        <v>3724813.67</v>
      </c>
      <c r="I11" s="10">
        <f>H11/H4*100</f>
        <v>4.468472508547956</v>
      </c>
      <c r="J11" s="4">
        <v>3323840.27</v>
      </c>
      <c r="K11" s="10">
        <f>J11/J4*100</f>
        <v>3.4053414619603881</v>
      </c>
      <c r="L11" s="4">
        <v>3592727.97</v>
      </c>
      <c r="M11" s="11" t="e">
        <f>L11/L4*100</f>
        <v>#REF!</v>
      </c>
      <c r="N11" s="12">
        <v>3214451.54</v>
      </c>
      <c r="O11" s="18">
        <f>N11/N4*100</f>
        <v>2.9461014467107582</v>
      </c>
      <c r="P11" s="12">
        <v>3120323.27</v>
      </c>
      <c r="Q11" s="12">
        <f>P11/P4*100</f>
        <v>2.6920033658461584</v>
      </c>
    </row>
    <row r="12" spans="1:17" ht="24" customHeight="1" x14ac:dyDescent="0.25">
      <c r="A12" s="29" t="s">
        <v>3</v>
      </c>
      <c r="B12" s="19">
        <v>584752.53</v>
      </c>
      <c r="C12" s="20">
        <f>B12/B4*100</f>
        <v>0.58056884425778166</v>
      </c>
      <c r="D12" s="21">
        <v>634461.51</v>
      </c>
      <c r="E12" s="20">
        <f>D12/D4*100</f>
        <v>1.2243353552545058</v>
      </c>
      <c r="F12" s="21">
        <v>182246.54</v>
      </c>
      <c r="G12" s="20">
        <f>F12/F4*100</f>
        <v>0.43363499768473901</v>
      </c>
      <c r="H12" s="22">
        <v>643627.09</v>
      </c>
      <c r="I12" s="20">
        <f>H12/H4*100</f>
        <v>0.7721272021163198</v>
      </c>
      <c r="J12" s="22">
        <v>1136096.6299999999</v>
      </c>
      <c r="K12" s="20">
        <f>J12/J4*100</f>
        <v>1.1639539342040852</v>
      </c>
      <c r="L12" s="22">
        <v>1287795.72</v>
      </c>
      <c r="M12" s="23" t="e">
        <f>L12/L4*100</f>
        <v>#REF!</v>
      </c>
      <c r="N12" s="24">
        <v>5514348.3700000001</v>
      </c>
      <c r="O12" s="25">
        <f>N12/N4*100</f>
        <v>5.0539973953143225</v>
      </c>
      <c r="P12" s="24">
        <v>6808802.8899999997</v>
      </c>
      <c r="Q12" s="24">
        <f>P12/P4*100</f>
        <v>5.8741735106385464</v>
      </c>
    </row>
    <row r="13" spans="1:17" ht="21.75" customHeight="1" x14ac:dyDescent="0.25">
      <c r="A13" s="29" t="s">
        <v>4</v>
      </c>
      <c r="B13" s="19">
        <v>41295347.43</v>
      </c>
      <c r="C13" s="20">
        <f>B13/B4*100</f>
        <v>40.999894657417997</v>
      </c>
      <c r="D13" s="21">
        <v>1107815.22</v>
      </c>
      <c r="E13" s="20">
        <f>D13/D4*100</f>
        <v>2.1377771851519385</v>
      </c>
      <c r="F13" s="22">
        <v>428597.41</v>
      </c>
      <c r="G13" s="20">
        <f>F13/F4*100</f>
        <v>1.0197989870920738</v>
      </c>
      <c r="H13" s="22">
        <v>5268626.1500000004</v>
      </c>
      <c r="I13" s="20">
        <f>H13/H4*100</f>
        <v>6.3205070628652047</v>
      </c>
      <c r="J13" s="22">
        <v>9399371.1899999995</v>
      </c>
      <c r="K13" s="20">
        <f>J13/J4*100</f>
        <v>9.6298455490049601</v>
      </c>
      <c r="L13" s="22">
        <v>12515603.470000001</v>
      </c>
      <c r="M13" s="23" t="e">
        <f>L13/L4*100</f>
        <v>#REF!</v>
      </c>
      <c r="N13" s="24">
        <v>19987922.219999999</v>
      </c>
      <c r="O13" s="25">
        <f>N13/N4*100</f>
        <v>18.319282725626067</v>
      </c>
      <c r="P13" s="24">
        <v>25978871.75</v>
      </c>
      <c r="Q13" s="24">
        <f>P13/P4*100</f>
        <v>22.4128092317453</v>
      </c>
    </row>
    <row r="14" spans="1:17" ht="21.75" customHeight="1" x14ac:dyDescent="0.25">
      <c r="A14" s="29" t="s">
        <v>5</v>
      </c>
      <c r="B14" s="19">
        <v>370601.97</v>
      </c>
      <c r="C14" s="20">
        <f>B14/B4*100</f>
        <v>0.3679504514543222</v>
      </c>
      <c r="D14" s="21">
        <v>450369.75</v>
      </c>
      <c r="E14" s="20">
        <f>D14/D4*100</f>
        <v>0.86908913964242362</v>
      </c>
      <c r="F14" s="21">
        <v>638284.68000000005</v>
      </c>
      <c r="G14" s="20">
        <f>F14/F4*100</f>
        <v>1.5187260934227029</v>
      </c>
      <c r="H14" s="22">
        <v>653399.93999999994</v>
      </c>
      <c r="I14" s="20">
        <f>H14/H4*100</f>
        <v>0.7838512010660883</v>
      </c>
      <c r="J14" s="22">
        <v>848177.53</v>
      </c>
      <c r="K14" s="20">
        <f>J14/J4*100</f>
        <v>0.86897500342642842</v>
      </c>
      <c r="L14" s="22">
        <v>925928.26</v>
      </c>
      <c r="M14" s="23" t="e">
        <f>L14/L4*100</f>
        <v>#REF!</v>
      </c>
      <c r="N14" s="24">
        <v>1392775.43</v>
      </c>
      <c r="O14" s="25">
        <f>N14/N4*100</f>
        <v>1.2765032100207672</v>
      </c>
      <c r="P14" s="24">
        <v>1475746.08</v>
      </c>
      <c r="Q14" s="24">
        <f>P14/P4*100</f>
        <v>1.2731736652703534</v>
      </c>
    </row>
    <row r="15" spans="1:17" ht="33.75" customHeight="1" x14ac:dyDescent="0.25">
      <c r="A15" s="29" t="s">
        <v>6</v>
      </c>
      <c r="B15" s="19">
        <v>2194884.23</v>
      </c>
      <c r="C15" s="20">
        <f>B15/B4*100</f>
        <v>2.1791806538925642</v>
      </c>
      <c r="D15" s="21">
        <v>16456.830000000002</v>
      </c>
      <c r="E15" s="20">
        <f>D15/D4*100</f>
        <v>3.175713339082304E-2</v>
      </c>
      <c r="F15" s="21">
        <v>22925.25</v>
      </c>
      <c r="G15" s="20">
        <f>F15/F4*100</f>
        <v>5.454803548353819E-2</v>
      </c>
      <c r="H15" s="22">
        <v>75369.03</v>
      </c>
      <c r="I15" s="20">
        <f>H15/H4*100</f>
        <v>9.0416452576787862E-2</v>
      </c>
      <c r="J15" s="22">
        <v>45371.17</v>
      </c>
      <c r="K15" s="20">
        <f>J15/J4*100</f>
        <v>4.6483679668112718E-2</v>
      </c>
      <c r="L15" s="22">
        <v>152.19999999999999</v>
      </c>
      <c r="M15" s="23" t="e">
        <f>L15/L4*100</f>
        <v>#REF!</v>
      </c>
      <c r="N15" s="24">
        <v>123</v>
      </c>
      <c r="O15" s="25">
        <f>N15/N4*100</f>
        <v>1.1273166617575554E-4</v>
      </c>
      <c r="P15" s="24">
        <v>0</v>
      </c>
      <c r="Q15" s="24">
        <f>P15/P4*100</f>
        <v>0</v>
      </c>
    </row>
    <row r="16" spans="1:17" ht="39" customHeight="1" x14ac:dyDescent="0.25">
      <c r="A16" s="28" t="s">
        <v>7</v>
      </c>
      <c r="B16" s="19">
        <f>B17+B18+B20+B23+B24</f>
        <v>6819431.8399999989</v>
      </c>
      <c r="C16" s="20">
        <f>B16/B4*100</f>
        <v>6.7706413546317057</v>
      </c>
      <c r="D16" s="21">
        <v>6536367.4100000001</v>
      </c>
      <c r="E16" s="20">
        <f>D16/D4*100</f>
        <v>12.613382512354962</v>
      </c>
      <c r="F16" s="21">
        <v>8190073.2999999998</v>
      </c>
      <c r="G16" s="20">
        <f>F16/F4*100</f>
        <v>19.487351674733262</v>
      </c>
      <c r="H16" s="22">
        <v>7533218.4500000002</v>
      </c>
      <c r="I16" s="20">
        <f>H16/H4*100</f>
        <v>9.037225087479678</v>
      </c>
      <c r="J16" s="22">
        <v>10525078.300000001</v>
      </c>
      <c r="K16" s="20">
        <f>J16/J4*100</f>
        <v>10.783155210213984</v>
      </c>
      <c r="L16" s="22">
        <v>9619207.3900000006</v>
      </c>
      <c r="M16" s="23" t="e">
        <f>L16/L4*100</f>
        <v>#REF!</v>
      </c>
      <c r="N16" s="24">
        <f>N17+N18+N19+N20+N21+N22+N23+N24</f>
        <v>4617236.2400000012</v>
      </c>
      <c r="O16" s="25">
        <f>N16/N4*100</f>
        <v>4.2317783289616324</v>
      </c>
      <c r="P16" s="24">
        <f>P17+P18+P19+P20+P21+P22+P23+P24</f>
        <v>5408796.9299999997</v>
      </c>
      <c r="Q16" s="24">
        <f>P16/P4*100</f>
        <v>4.6663432858795968</v>
      </c>
    </row>
    <row r="17" spans="1:17" ht="57" customHeight="1" x14ac:dyDescent="0.25">
      <c r="A17" s="27" t="s">
        <v>8</v>
      </c>
      <c r="B17" s="9">
        <v>2121.6</v>
      </c>
      <c r="C17" s="10"/>
      <c r="D17" s="5">
        <v>3697.2</v>
      </c>
      <c r="E17" s="10"/>
      <c r="F17" s="5">
        <v>5440.2</v>
      </c>
      <c r="G17" s="10"/>
      <c r="H17" s="4">
        <v>1833</v>
      </c>
      <c r="I17" s="10"/>
      <c r="J17" s="4">
        <v>1409.4</v>
      </c>
      <c r="K17" s="10"/>
      <c r="L17" s="4">
        <v>5340</v>
      </c>
      <c r="M17" s="11"/>
      <c r="N17" s="12">
        <v>2719.8</v>
      </c>
      <c r="O17" s="18"/>
      <c r="P17" s="12">
        <v>2775</v>
      </c>
      <c r="Q17" s="12"/>
    </row>
    <row r="18" spans="1:17" ht="73.900000000000006" customHeight="1" x14ac:dyDescent="0.25">
      <c r="A18" s="27" t="s">
        <v>9</v>
      </c>
      <c r="B18" s="9">
        <v>948339.62</v>
      </c>
      <c r="C18" s="10"/>
      <c r="D18" s="5">
        <v>933147.23</v>
      </c>
      <c r="E18" s="10"/>
      <c r="F18" s="4">
        <v>1005540.28</v>
      </c>
      <c r="G18" s="10"/>
      <c r="H18" s="4">
        <v>1041105.11</v>
      </c>
      <c r="I18" s="10"/>
      <c r="J18" s="4">
        <v>1359564.52</v>
      </c>
      <c r="K18" s="10"/>
      <c r="L18" s="4">
        <v>4598850.91</v>
      </c>
      <c r="M18" s="11"/>
      <c r="N18" s="12">
        <v>2528762.4500000002</v>
      </c>
      <c r="O18" s="18"/>
      <c r="P18" s="12">
        <v>3752659.03</v>
      </c>
      <c r="Q18" s="12"/>
    </row>
    <row r="19" spans="1:17" ht="107.25" customHeight="1" x14ac:dyDescent="0.25">
      <c r="A19" s="27" t="s">
        <v>10</v>
      </c>
      <c r="B19" s="9">
        <v>0</v>
      </c>
      <c r="C19" s="10"/>
      <c r="D19" s="4"/>
      <c r="E19" s="10"/>
      <c r="F19" s="5">
        <v>112672</v>
      </c>
      <c r="G19" s="10"/>
      <c r="H19" s="4">
        <v>150378.54</v>
      </c>
      <c r="I19" s="10"/>
      <c r="J19" s="4">
        <v>158529.28</v>
      </c>
      <c r="K19" s="10"/>
      <c r="L19" s="4">
        <v>414548.87</v>
      </c>
      <c r="M19" s="11"/>
      <c r="N19" s="12">
        <v>479642.58</v>
      </c>
      <c r="O19" s="18"/>
      <c r="P19" s="12">
        <v>233913.60000000001</v>
      </c>
      <c r="Q19" s="12"/>
    </row>
    <row r="20" spans="1:17" ht="72.599999999999994" customHeight="1" x14ac:dyDescent="0.25">
      <c r="A20" s="27" t="s">
        <v>11</v>
      </c>
      <c r="B20" s="9">
        <v>5440809.4299999997</v>
      </c>
      <c r="C20" s="10"/>
      <c r="D20" s="5">
        <v>5142628.26</v>
      </c>
      <c r="E20" s="10"/>
      <c r="F20" s="5">
        <v>6768869.7199999997</v>
      </c>
      <c r="G20" s="10"/>
      <c r="H20" s="4">
        <v>5977248.8399999999</v>
      </c>
      <c r="I20" s="10"/>
      <c r="J20" s="4">
        <v>7338134.0700000003</v>
      </c>
      <c r="K20" s="10"/>
      <c r="L20" s="4">
        <f>1267664.76+2855155.29</f>
        <v>4122820.05</v>
      </c>
      <c r="M20" s="11"/>
      <c r="N20" s="12">
        <v>35662.68</v>
      </c>
      <c r="O20" s="18"/>
      <c r="P20" s="12">
        <v>35662.68</v>
      </c>
      <c r="Q20" s="12"/>
    </row>
    <row r="21" spans="1:17" ht="44.25" customHeight="1" x14ac:dyDescent="0.25">
      <c r="A21" s="30" t="s">
        <v>34</v>
      </c>
      <c r="B21" s="9"/>
      <c r="C21" s="10"/>
      <c r="D21" s="5"/>
      <c r="E21" s="10"/>
      <c r="F21" s="5"/>
      <c r="G21" s="10"/>
      <c r="H21" s="4"/>
      <c r="I21" s="10"/>
      <c r="J21" s="4"/>
      <c r="K21" s="10"/>
      <c r="L21" s="4"/>
      <c r="M21" s="11"/>
      <c r="N21" s="12">
        <v>1486651.59</v>
      </c>
      <c r="O21" s="18"/>
      <c r="P21" s="12">
        <v>1098165.8999999999</v>
      </c>
      <c r="Q21" s="12"/>
    </row>
    <row r="22" spans="1:17" ht="44.25" customHeight="1" x14ac:dyDescent="0.25">
      <c r="A22" s="31" t="s">
        <v>35</v>
      </c>
      <c r="B22" s="9"/>
      <c r="C22" s="10"/>
      <c r="D22" s="5"/>
      <c r="E22" s="10"/>
      <c r="F22" s="5"/>
      <c r="G22" s="10"/>
      <c r="H22" s="4"/>
      <c r="I22" s="10"/>
      <c r="J22" s="4"/>
      <c r="K22" s="10"/>
      <c r="L22" s="4"/>
      <c r="M22" s="11"/>
      <c r="N22" s="12">
        <v>152.15</v>
      </c>
      <c r="O22" s="18"/>
      <c r="P22" s="12">
        <v>37.380000000000003</v>
      </c>
      <c r="Q22" s="12"/>
    </row>
    <row r="23" spans="1:17" ht="52.15" customHeight="1" x14ac:dyDescent="0.25">
      <c r="A23" s="27" t="s">
        <v>12</v>
      </c>
      <c r="B23" s="9">
        <v>32341.88</v>
      </c>
      <c r="C23" s="10"/>
      <c r="D23" s="5">
        <v>62460.22</v>
      </c>
      <c r="E23" s="10"/>
      <c r="F23" s="5">
        <v>23742.85</v>
      </c>
      <c r="G23" s="10"/>
      <c r="H23" s="4">
        <v>10500</v>
      </c>
      <c r="I23" s="10"/>
      <c r="J23" s="4">
        <v>3100</v>
      </c>
      <c r="K23" s="10"/>
      <c r="L23" s="4">
        <v>5000</v>
      </c>
      <c r="M23" s="11"/>
      <c r="N23" s="12">
        <v>25900</v>
      </c>
      <c r="O23" s="18"/>
      <c r="P23" s="12">
        <v>2832.03</v>
      </c>
      <c r="Q23" s="12"/>
    </row>
    <row r="24" spans="1:17" ht="37.5" customHeight="1" x14ac:dyDescent="0.25">
      <c r="A24" s="27" t="s">
        <v>13</v>
      </c>
      <c r="B24" s="9">
        <v>395819.31</v>
      </c>
      <c r="C24" s="10"/>
      <c r="D24" s="5">
        <v>394434.5</v>
      </c>
      <c r="E24" s="10"/>
      <c r="F24" s="5">
        <v>273808.25</v>
      </c>
      <c r="G24" s="10"/>
      <c r="H24" s="4">
        <v>352152.96</v>
      </c>
      <c r="I24" s="10"/>
      <c r="J24" s="4">
        <v>1664341.03</v>
      </c>
      <c r="K24" s="10"/>
      <c r="L24" s="4">
        <v>472647.56</v>
      </c>
      <c r="M24" s="11"/>
      <c r="N24" s="12">
        <v>57744.99</v>
      </c>
      <c r="O24" s="18"/>
      <c r="P24" s="12">
        <v>282751.31</v>
      </c>
      <c r="Q24" s="12"/>
    </row>
    <row r="25" spans="1:17" ht="34.5" customHeight="1" x14ac:dyDescent="0.25">
      <c r="A25" s="28" t="s">
        <v>14</v>
      </c>
      <c r="B25" s="19">
        <v>242230.89</v>
      </c>
      <c r="C25" s="20">
        <f>B25/B4*100</f>
        <v>0.2404978185401504</v>
      </c>
      <c r="D25" s="21">
        <v>400821.76000000001</v>
      </c>
      <c r="E25" s="20">
        <f>D25/D4*100</f>
        <v>0.77347521352924342</v>
      </c>
      <c r="F25" s="21">
        <v>263697.09000000003</v>
      </c>
      <c r="G25" s="20">
        <f>F25/F4*100</f>
        <v>0.62743735497871411</v>
      </c>
      <c r="H25" s="22">
        <v>301076.2</v>
      </c>
      <c r="I25" s="20">
        <f>H25/H4*100</f>
        <v>0.36118604630177009</v>
      </c>
      <c r="J25" s="22">
        <v>250299.55</v>
      </c>
      <c r="K25" s="20">
        <f>J25/J4*100</f>
        <v>0.25643694229777991</v>
      </c>
      <c r="L25" s="22">
        <v>260283.23</v>
      </c>
      <c r="M25" s="23" t="e">
        <f>L25/L4*100</f>
        <v>#REF!</v>
      </c>
      <c r="N25" s="24">
        <v>121850.45</v>
      </c>
      <c r="O25" s="25">
        <f>N25/N4*100</f>
        <v>0.11167808335581779</v>
      </c>
      <c r="P25" s="24">
        <v>54151.44</v>
      </c>
      <c r="Q25" s="24">
        <f>P25/P4*100</f>
        <v>4.6718191075572853E-2</v>
      </c>
    </row>
    <row r="26" spans="1:17" ht="34.5" customHeight="1" x14ac:dyDescent="0.25">
      <c r="A26" s="28" t="s">
        <v>29</v>
      </c>
      <c r="B26" s="19"/>
      <c r="C26" s="20"/>
      <c r="D26" s="21"/>
      <c r="E26" s="20"/>
      <c r="F26" s="21"/>
      <c r="G26" s="20"/>
      <c r="H26" s="22">
        <v>15000</v>
      </c>
      <c r="I26" s="23">
        <f>H26/H4*100</f>
        <v>1.7994749151631885E-2</v>
      </c>
      <c r="J26" s="22">
        <v>0</v>
      </c>
      <c r="K26" s="23">
        <f>J26/J4*100</f>
        <v>0</v>
      </c>
      <c r="L26" s="22">
        <v>0</v>
      </c>
      <c r="M26" s="23" t="e">
        <f>L26/L4*100</f>
        <v>#REF!</v>
      </c>
      <c r="N26" s="24">
        <v>122136.89</v>
      </c>
      <c r="O26" s="25">
        <f>N26/N4*100</f>
        <v>0.11194061066036563</v>
      </c>
      <c r="P26" s="24">
        <v>1649743.06</v>
      </c>
      <c r="Q26" s="24">
        <f>P26/P4*100</f>
        <v>1.4232864629764279</v>
      </c>
    </row>
    <row r="27" spans="1:17" ht="36.75" customHeight="1" x14ac:dyDescent="0.25">
      <c r="A27" s="28" t="s">
        <v>15</v>
      </c>
      <c r="B27" s="19">
        <v>224465.27</v>
      </c>
      <c r="C27" s="20">
        <f>B27/B4*100</f>
        <v>0.22285930490956735</v>
      </c>
      <c r="D27" s="21">
        <v>9898617.7400000002</v>
      </c>
      <c r="E27" s="20">
        <f>D27/D4*100</f>
        <v>19.101596355674047</v>
      </c>
      <c r="F27" s="21">
        <v>2875824.9</v>
      </c>
      <c r="G27" s="20">
        <f>F27/F4*100</f>
        <v>6.8426995862484672</v>
      </c>
      <c r="H27" s="22">
        <v>8717745.7799999993</v>
      </c>
      <c r="I27" s="20">
        <f>H27/H4*100</f>
        <v>10.458243231919829</v>
      </c>
      <c r="J27" s="22" t="e">
        <f>#REF!+J29+J28</f>
        <v>#REF!</v>
      </c>
      <c r="K27" s="20" t="e">
        <f>J27/J4*100</f>
        <v>#REF!</v>
      </c>
      <c r="L27" s="22">
        <v>10521915.550000001</v>
      </c>
      <c r="M27" s="23" t="e">
        <f>L27/L4*100</f>
        <v>#REF!</v>
      </c>
      <c r="N27" s="24">
        <f>N29+N28+N30</f>
        <v>1817044.6900000002</v>
      </c>
      <c r="O27" s="25">
        <f>N27/N4*100</f>
        <v>1.6653534586951968</v>
      </c>
      <c r="P27" s="24">
        <f>P29+P28+P30</f>
        <v>1590199.52</v>
      </c>
      <c r="Q27" s="24">
        <f>P27/P4*100</f>
        <v>1.3719163335941618</v>
      </c>
    </row>
    <row r="28" spans="1:17" ht="81" customHeight="1" x14ac:dyDescent="0.25">
      <c r="A28" s="27" t="s">
        <v>38</v>
      </c>
      <c r="B28" s="9"/>
      <c r="C28" s="10"/>
      <c r="D28" s="5">
        <v>9657876.9399999995</v>
      </c>
      <c r="E28" s="10"/>
      <c r="F28" s="5">
        <v>2727270.25</v>
      </c>
      <c r="G28" s="10"/>
      <c r="H28" s="4">
        <v>8628192.0800000001</v>
      </c>
      <c r="I28" s="10"/>
      <c r="J28" s="4">
        <v>4328596.45</v>
      </c>
      <c r="K28" s="10"/>
      <c r="L28" s="4">
        <v>10128154.140000001</v>
      </c>
      <c r="M28" s="11"/>
      <c r="N28" s="12">
        <v>1470081.54</v>
      </c>
      <c r="O28" s="18"/>
      <c r="P28" s="12">
        <v>1022785.57</v>
      </c>
      <c r="Q28" s="12"/>
    </row>
    <row r="29" spans="1:17" ht="60.75" customHeight="1" x14ac:dyDescent="0.25">
      <c r="A29" s="27" t="s">
        <v>16</v>
      </c>
      <c r="B29" s="9">
        <v>224465.27</v>
      </c>
      <c r="C29" s="10"/>
      <c r="D29" s="5">
        <v>240740.8</v>
      </c>
      <c r="E29" s="10"/>
      <c r="F29" s="5">
        <v>148554.65</v>
      </c>
      <c r="G29" s="10"/>
      <c r="H29" s="4">
        <v>89553.7</v>
      </c>
      <c r="I29" s="10"/>
      <c r="J29" s="4">
        <v>475960.99</v>
      </c>
      <c r="K29" s="10"/>
      <c r="L29" s="4">
        <v>393761.41</v>
      </c>
      <c r="M29" s="11"/>
      <c r="N29" s="12">
        <v>294311.58</v>
      </c>
      <c r="O29" s="18"/>
      <c r="P29" s="12">
        <v>528047.55000000005</v>
      </c>
      <c r="Q29" s="12"/>
    </row>
    <row r="30" spans="1:17" ht="91.5" customHeight="1" x14ac:dyDescent="0.25">
      <c r="A30" s="27" t="s">
        <v>36</v>
      </c>
      <c r="B30" s="9"/>
      <c r="C30" s="10"/>
      <c r="D30" s="5"/>
      <c r="E30" s="10"/>
      <c r="F30" s="5"/>
      <c r="G30" s="10"/>
      <c r="H30" s="4"/>
      <c r="I30" s="10"/>
      <c r="J30" s="4"/>
      <c r="K30" s="10"/>
      <c r="L30" s="4"/>
      <c r="M30" s="11"/>
      <c r="N30" s="12">
        <v>52651.57</v>
      </c>
      <c r="O30" s="18"/>
      <c r="P30" s="12">
        <v>39366.400000000001</v>
      </c>
      <c r="Q30" s="12"/>
    </row>
    <row r="31" spans="1:17" ht="27" customHeight="1" x14ac:dyDescent="0.25">
      <c r="A31" s="28" t="s">
        <v>17</v>
      </c>
      <c r="B31" s="19">
        <v>669055.1</v>
      </c>
      <c r="C31" s="20">
        <f>B31/B4*100</f>
        <v>0.66426826088597613</v>
      </c>
      <c r="D31" s="21">
        <v>986595.21</v>
      </c>
      <c r="E31" s="20">
        <f>D31/D4*100</f>
        <v>1.9038560698942064</v>
      </c>
      <c r="F31" s="21">
        <v>779712.71</v>
      </c>
      <c r="G31" s="20">
        <f>F31/F4*100</f>
        <v>1.8552380703392861</v>
      </c>
      <c r="H31" s="22">
        <v>471448.44</v>
      </c>
      <c r="I31" s="20">
        <f>H31/H4*100</f>
        <v>0.56557309438187831</v>
      </c>
      <c r="J31" s="22">
        <v>519366.92</v>
      </c>
      <c r="K31" s="20">
        <f>J31/J4*100</f>
        <v>0.53210189509096462</v>
      </c>
      <c r="L31" s="22">
        <v>373226.37</v>
      </c>
      <c r="M31" s="23" t="e">
        <f>L31/L4*100</f>
        <v>#REF!</v>
      </c>
      <c r="N31" s="24">
        <v>714315.1</v>
      </c>
      <c r="O31" s="25">
        <f>N31/N4*100</f>
        <v>0.65468236908537747</v>
      </c>
      <c r="P31" s="24">
        <v>249768.31</v>
      </c>
      <c r="Q31" s="24">
        <f>P31/P4*100</f>
        <v>0.21548316408950369</v>
      </c>
    </row>
    <row r="32" spans="1:17" ht="26.25" customHeight="1" x14ac:dyDescent="0.25">
      <c r="A32" s="26" t="s">
        <v>25</v>
      </c>
      <c r="B32" s="9">
        <v>5000</v>
      </c>
      <c r="C32" s="10">
        <f>B32/B4*100</f>
        <v>4.9642268692516962E-3</v>
      </c>
      <c r="D32" s="5"/>
      <c r="E32" s="10">
        <f>D32/D4*100</f>
        <v>0</v>
      </c>
      <c r="F32" s="5"/>
      <c r="G32" s="10">
        <f>F32/F4*100</f>
        <v>0</v>
      </c>
      <c r="H32" s="4">
        <v>0</v>
      </c>
      <c r="I32" s="10">
        <f>H32/H4*100</f>
        <v>0</v>
      </c>
      <c r="J32" s="4">
        <v>0</v>
      </c>
      <c r="K32" s="10">
        <f>J32/J4*100</f>
        <v>0</v>
      </c>
      <c r="L32" s="4">
        <v>0</v>
      </c>
      <c r="M32" s="11" t="e">
        <f>L32/L4*100</f>
        <v>#REF!</v>
      </c>
      <c r="N32" s="12">
        <v>0</v>
      </c>
      <c r="O32" s="18">
        <f>N32/N4*100</f>
        <v>0</v>
      </c>
      <c r="P32" s="12">
        <v>0</v>
      </c>
      <c r="Q32" s="12">
        <f>P32/P4*100</f>
        <v>0</v>
      </c>
    </row>
    <row r="33" spans="1:17" ht="24.75" customHeight="1" x14ac:dyDescent="0.25">
      <c r="A33" s="28" t="s">
        <v>28</v>
      </c>
      <c r="B33" s="19"/>
      <c r="C33" s="20"/>
      <c r="D33" s="21"/>
      <c r="E33" s="20"/>
      <c r="F33" s="21"/>
      <c r="G33" s="20"/>
      <c r="H33" s="22">
        <v>9912.9599999999991</v>
      </c>
      <c r="I33" s="20">
        <f>H33/H4*100</f>
        <v>1.1892081903344053E-2</v>
      </c>
      <c r="J33" s="22">
        <v>0</v>
      </c>
      <c r="K33" s="20">
        <f>J33/J4*100</f>
        <v>0</v>
      </c>
      <c r="L33" s="22">
        <v>22096.5</v>
      </c>
      <c r="M33" s="23" t="e">
        <f>L33/L4*100</f>
        <v>#REF!</v>
      </c>
      <c r="N33" s="24">
        <v>17198.48</v>
      </c>
      <c r="O33" s="25">
        <f>N33/N4*100</f>
        <v>1.5762709805613073E-2</v>
      </c>
      <c r="P33" s="24">
        <v>0</v>
      </c>
      <c r="Q33" s="24">
        <f>P33/P4*100</f>
        <v>0</v>
      </c>
    </row>
    <row r="34" spans="1:17" ht="30.75" customHeight="1" x14ac:dyDescent="0.25">
      <c r="A34" s="26" t="s">
        <v>18</v>
      </c>
      <c r="B34" s="6" t="e">
        <f>B31+B27+B25+B16+B15+B14+#REF!+B13+B12+B11+B8+B5+B32</f>
        <v>#REF!</v>
      </c>
      <c r="C34" s="7"/>
      <c r="D34" s="6" t="e">
        <f>D31+D27+D25+D16+D15+D14+#REF!+D13+D12+D11+D8+D5+D32</f>
        <v>#REF!</v>
      </c>
      <c r="E34" s="7"/>
      <c r="F34" s="6" t="e">
        <f>F31+F27+F25+F16+F15+F14+#REF!+F13+F12+F11+F8+F5+F32</f>
        <v>#REF!</v>
      </c>
      <c r="G34" s="7"/>
      <c r="H34" s="6" t="e">
        <f>H31+H27+H25+H16+H15+H14+#REF!+H13+H12+H11+H8+H5+H32+H10+H26+H33</f>
        <v>#REF!</v>
      </c>
      <c r="I34" s="7"/>
      <c r="J34" s="6" t="e">
        <f>J31+J27+J25+J16+J15+J14+#REF!+J13+J12+J11+J8+J5+J32+J10+J26+J33</f>
        <v>#REF!</v>
      </c>
      <c r="K34" s="7"/>
      <c r="L34" s="8" t="e">
        <f>L31+L27+L25+L16+L15+L14+#REF!+L13+L12+L11+L8+L5+L32+L10+L26+L33+L6</f>
        <v>#REF!</v>
      </c>
      <c r="M34" s="7" t="e">
        <f>M5+M6+M7+M12+M13+M14+M15+M16+M25+M27+M31+M33</f>
        <v>#REF!</v>
      </c>
      <c r="N34" s="16">
        <f>N31+N27+N25+N16+N15+N14+N13+N12+N11+N8+N5+N32+N10+N26+N33+N6</f>
        <v>109108650.81000002</v>
      </c>
      <c r="O34" s="17">
        <f>O5+O6+O7+O12+O13+O14+O15+O16+O25+O27+O31+O33+O26</f>
        <v>100</v>
      </c>
      <c r="P34" s="14">
        <f>P31+P27+P25+P16+P15+P14+P13+P12+P11+P8+P5+P32+P10+P26+P33+P6</f>
        <v>115910823.5</v>
      </c>
      <c r="Q34" s="14">
        <f>Q5+Q6+Q7+Q12+Q13+Q14+Q15+Q16+Q25+Q27+Q31+Q33+Q26</f>
        <v>99.999999999999972</v>
      </c>
    </row>
    <row r="36" spans="1:17" x14ac:dyDescent="0.25">
      <c r="A36" s="1"/>
      <c r="B36" s="1"/>
      <c r="C36" s="1"/>
      <c r="D36" s="1"/>
      <c r="E36" s="1"/>
      <c r="F36" s="2">
        <f>F14+F15+F25+F31</f>
        <v>1704619.73</v>
      </c>
      <c r="G36" s="1"/>
      <c r="H36" s="2">
        <f>H14+H15+H25+H31</f>
        <v>1501293.6099999999</v>
      </c>
    </row>
    <row r="37" spans="1:17" x14ac:dyDescent="0.25">
      <c r="A37" s="1"/>
      <c r="B37" s="1"/>
      <c r="C37" s="1"/>
      <c r="D37" s="1"/>
      <c r="E37" s="1"/>
      <c r="F37" s="1">
        <f>F36/F4*100</f>
        <v>4.0559495542242407</v>
      </c>
      <c r="G37" s="1"/>
      <c r="H37" s="1">
        <f>H36/H4*100</f>
        <v>1.8010267943265243</v>
      </c>
    </row>
  </sheetData>
  <mergeCells count="1">
    <mergeCell ref="A1:Q1"/>
  </mergeCells>
  <pageMargins left="0.70866141732283472" right="0.70866141732283472" top="0.74803149606299213" bottom="0.74803149606299213" header="0.31496062992125984" footer="0.31496062992125984"/>
  <pageSetup paperSize="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2020г.структура доходов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2021-01-19T13:32:44Z</dcterms:modified>
</cp:coreProperties>
</file>