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14805" windowHeight="75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пояснение'!$A$4:$I$29</definedName>
    <definedName name="_xlnm.Print_Titles" localSheetId="0">'Расходы подробное пояснение'!$2:$4</definedName>
    <definedName name="_xlnm.Print_Area" localSheetId="0">'Расходы подробное пояснение'!$A$1:$I$86</definedName>
  </definedNames>
  <calcPr calcId="145621"/>
</workbook>
</file>

<file path=xl/calcChain.xml><?xml version="1.0" encoding="utf-8"?>
<calcChain xmlns="http://schemas.openxmlformats.org/spreadsheetml/2006/main">
  <c r="F86" i="1" l="1"/>
  <c r="F70" i="1"/>
  <c r="F56" i="1"/>
  <c r="H56" i="1"/>
  <c r="G56" i="1"/>
  <c r="F66" i="1" l="1"/>
  <c r="F60" i="1" l="1"/>
  <c r="H76" i="1" l="1"/>
  <c r="G76" i="1"/>
  <c r="H75" i="1"/>
  <c r="G75" i="1"/>
  <c r="F76" i="1" l="1"/>
  <c r="F75" i="1"/>
  <c r="F67" i="1" l="1"/>
  <c r="F68" i="1"/>
  <c r="F41" i="1"/>
  <c r="F40" i="1"/>
  <c r="F39" i="1"/>
  <c r="H43" i="1"/>
  <c r="G43" i="1"/>
  <c r="F43" i="1"/>
  <c r="H42" i="1"/>
  <c r="G42" i="1"/>
  <c r="F42" i="1"/>
  <c r="F69" i="1" l="1"/>
  <c r="G47" i="1"/>
  <c r="G46" i="1"/>
  <c r="H47" i="1"/>
  <c r="H46" i="1"/>
  <c r="F44" i="1"/>
  <c r="G27" i="1"/>
  <c r="H27" i="1"/>
  <c r="F26" i="1"/>
  <c r="F37" i="1" l="1"/>
  <c r="F17" i="1"/>
  <c r="F47" i="1" l="1"/>
  <c r="F46" i="1"/>
  <c r="F9" i="1"/>
  <c r="F27" i="1" l="1"/>
  <c r="F28" i="1"/>
  <c r="H28" i="1"/>
  <c r="G28" i="1"/>
  <c r="H51" i="1" l="1"/>
  <c r="G51" i="1"/>
  <c r="F51" i="1"/>
  <c r="H80" i="1"/>
  <c r="G80" i="1"/>
  <c r="F80" i="1"/>
  <c r="H70" i="1"/>
  <c r="G70" i="1"/>
  <c r="H69" i="1"/>
  <c r="G69" i="1"/>
  <c r="H34" i="1"/>
  <c r="G34" i="1"/>
  <c r="F34" i="1"/>
  <c r="H33" i="1"/>
  <c r="H86" i="1" s="1"/>
  <c r="G33" i="1"/>
  <c r="F33" i="1"/>
  <c r="H84" i="1"/>
  <c r="G84" i="1"/>
  <c r="F84" i="1"/>
  <c r="G86" i="1" l="1"/>
  <c r="H85" i="1"/>
  <c r="F85" i="1"/>
  <c r="G85" i="1"/>
</calcChain>
</file>

<file path=xl/sharedStrings.xml><?xml version="1.0" encoding="utf-8"?>
<sst xmlns="http://schemas.openxmlformats.org/spreadsheetml/2006/main" count="335" uniqueCount="188">
  <si>
    <t>НР (наименование)</t>
  </si>
  <si>
    <t>Рз Пр</t>
  </si>
  <si>
    <t>ВР</t>
  </si>
  <si>
    <t>2020 год</t>
  </si>
  <si>
    <t>2021 год</t>
  </si>
  <si>
    <t>Пояснение предлагаемых изменений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</si>
  <si>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</si>
  <si>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</si>
  <si>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</si>
  <si>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</si>
  <si>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</si>
  <si>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</si>
  <si>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Корректировка расходной части бюджета Сельцовского городского округа Брянской области на 2020 - 2022 годы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</si>
  <si>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</si>
  <si>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</si>
  <si>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</si>
  <si>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</si>
  <si>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</si>
  <si>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</si>
  <si>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120</t>
  </si>
  <si>
    <t>80040</t>
  </si>
  <si>
    <t>Руководство и управление в сфере установленных функций органов местного самоуправления</t>
  </si>
  <si>
    <t>Муниципальная программа "Управление муниципальными финансами Сельцовского городского округа"</t>
  </si>
  <si>
    <t>Главный распорядитель бюджетных средств - Финансовый отдел администрация города Сельцо Брянской области</t>
  </si>
  <si>
    <t>002</t>
  </si>
  <si>
    <t>0106</t>
  </si>
  <si>
    <t>Непрограмная деятельность</t>
  </si>
  <si>
    <t>Главный распорядитель бюджетных средств - Совет народных депутатов города Сельцо</t>
  </si>
  <si>
    <t>005</t>
  </si>
  <si>
    <t>0103</t>
  </si>
  <si>
    <t>240</t>
  </si>
  <si>
    <t>80070</t>
  </si>
  <si>
    <t>Информационное обеспечение деятельности органов местного самоуправления</t>
  </si>
  <si>
    <t>Дополнительные ассигнования на информационное обеспечение деятельности Совета народных депутатов (публикация в газете изменений в Устав, принятых Решений) - средства были открыти не в полном объёме.</t>
  </si>
  <si>
    <t>В связи с необходимостью приобретения скенера для исполнения письма Правового управления Правительства Брянской области (ведение регистра НПА).</t>
  </si>
  <si>
    <t>ИТОГО по непрограмной деятельности</t>
  </si>
  <si>
    <t>Главный распорядитель бюджетных средств - Отдел образования администрации г.Сельцо</t>
  </si>
  <si>
    <t>003</t>
  </si>
  <si>
    <t>80720</t>
  </si>
  <si>
    <t>Учреждения, обеспечивающие деятельность органов местного самоуправления и муниципальных учреждений</t>
  </si>
  <si>
    <t>0709</t>
  </si>
  <si>
    <t>Муниципальная программа "Развитие системы образования Сельцовского городского округа"</t>
  </si>
  <si>
    <t>S4820</t>
  </si>
  <si>
    <t>0702</t>
  </si>
  <si>
    <t>610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</si>
  <si>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</si>
  <si>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</si>
  <si>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В связи с переводом штатной единицы водителя из финансового отдела в аппарат администрации</t>
  </si>
  <si>
    <t>Мероприятия по развитию культуры</t>
  </si>
  <si>
    <t>004</t>
  </si>
  <si>
    <t>80320</t>
  </si>
  <si>
    <t>Организации дополнительного образования</t>
  </si>
  <si>
    <t>0804</t>
  </si>
  <si>
    <t>0703</t>
  </si>
  <si>
    <t>80450</t>
  </si>
  <si>
    <t>Библиотеки</t>
  </si>
  <si>
    <t>0801</t>
  </si>
  <si>
    <t>Дворцы и дома культуры, клубы, выставочные залы</t>
  </si>
  <si>
    <t>Дополнительные ассигнования на вывоз мусора, обслуживание пожарной сигнализации, промывку и опресовку труб отопления, услуги ЧОП, медосмотры - средства открыты не в полном объёме.</t>
  </si>
  <si>
    <t>Дополнительные ассигнования на вывоз мусора, обслуживание пожарной сигнализации, промывку и опресовку труб отопления - средства открыты не в полном объёме.</t>
  </si>
  <si>
    <t>83270</t>
  </si>
  <si>
    <t>Исполнение исковых требований на основании вступивших в законную силу судебных актов, обязательств бюджета</t>
  </si>
  <si>
    <t>830</t>
  </si>
  <si>
    <t>Исполнение исполнительного листа</t>
  </si>
  <si>
    <t>80900</t>
  </si>
  <si>
    <t>Оценка имущества, признание прав и регулирование отношений муниципальной собственности</t>
  </si>
  <si>
    <t>0113</t>
  </si>
  <si>
    <t>Дополнительные ассигнований на оценку муниципального имущества - средства запланированы не в полном объёме.</t>
  </si>
  <si>
    <t>80910</t>
  </si>
  <si>
    <t>Мероприятия по землеустройству и землепользованию</t>
  </si>
  <si>
    <t>0412</t>
  </si>
  <si>
    <t>Дополнительные ассигнований на мероприятия по земле - средства запланированы не в полном объёме.</t>
  </si>
  <si>
    <t>81830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</si>
  <si>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</si>
  <si>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0501</t>
  </si>
  <si>
    <t>Дополнительные ассигнований на уплату кап.взносов - средства запланированы не в полном объёме.</t>
  </si>
  <si>
    <t>ИТОГО по Совету народных депутатов города Сельцо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</si>
  <si>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</si>
  <si>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</si>
  <si>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</si>
  <si>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ИТОГО по Финансовому отделу администрации города Сельцо Брянской области</t>
  </si>
  <si>
    <t>81110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</si>
  <si>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</si>
  <si>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0309</t>
  </si>
  <si>
    <t>360</t>
  </si>
  <si>
    <t>83280</t>
  </si>
  <si>
    <t>Мероприятия в сфере охраны окружающей среды</t>
  </si>
  <si>
    <t>0605</t>
  </si>
  <si>
    <t>410</t>
  </si>
  <si>
    <t>Оплата муниципального контракта 2019 года за разработку проекта по рекультивации свалки</t>
  </si>
  <si>
    <t>S5870</t>
  </si>
  <si>
    <t>Реализация программ (проектов) инициативного бюджетирования</t>
  </si>
  <si>
    <t>0503</t>
  </si>
  <si>
    <t>Софинансирование на участие в конкурсе по инициативному бюджетировнию</t>
  </si>
  <si>
    <t>81700</t>
  </si>
  <si>
    <t>Озеленение территории</t>
  </si>
  <si>
    <t>81710</t>
  </si>
  <si>
    <t>Организация и содержание мест захоронения (кладбищ)</t>
  </si>
  <si>
    <t>810</t>
  </si>
  <si>
    <t>Содержание кладбища</t>
  </si>
  <si>
    <t>81810</t>
  </si>
  <si>
    <t>Мероприятия по обеспечению населения бытовыми услугами</t>
  </si>
  <si>
    <t>0502</t>
  </si>
  <si>
    <t>81690</t>
  </si>
  <si>
    <t>Организация и обеспечение освещения улиц</t>
  </si>
  <si>
    <t>81730</t>
  </si>
  <si>
    <t>Мероприятия по благоустройству</t>
  </si>
  <si>
    <t>81680</t>
  </si>
  <si>
    <t>Бюджетные инвестиции в объекты капитального строительства муниципальной собственности</t>
  </si>
  <si>
    <t>81610</t>
  </si>
  <si>
    <t>Обеспечение сохранности автомобильных дорог местного значения и условий безопасности движения по ним</t>
  </si>
  <si>
    <t>0409</t>
  </si>
  <si>
    <t>Ямочный ремонт дорог</t>
  </si>
  <si>
    <t>83260</t>
  </si>
  <si>
    <t>Повышение энергетической эффективности и обеспечение энергосбережения</t>
  </si>
  <si>
    <t>0505</t>
  </si>
  <si>
    <t>Организация временного трудоустройства несовершеннолетних граждан в возрасте от 14 до 18 лет</t>
  </si>
  <si>
    <t>0401</t>
  </si>
  <si>
    <t>Трудоустройство несовершеннолених</t>
  </si>
  <si>
    <t>80310</t>
  </si>
  <si>
    <t>Общеобразовательные организции</t>
  </si>
  <si>
    <t>82340</t>
  </si>
  <si>
    <t>Организация и проведение илимпиад, выставок, конкурсов, конференций и других общественных мероприятий</t>
  </si>
  <si>
    <t>82300</t>
  </si>
  <si>
    <t>Мероприятия по развитию физической культуры и спорта</t>
  </si>
  <si>
    <t>1102</t>
  </si>
  <si>
    <t>240,360</t>
  </si>
  <si>
    <t>82360</t>
  </si>
  <si>
    <t>Мероприятия по работе  с семьёй, детьми и молодёжью</t>
  </si>
  <si>
    <t>0707</t>
  </si>
  <si>
    <t>82530</t>
  </si>
  <si>
    <t>Организация и проведение праздничных и других мероприятий по вопросам местного значения</t>
  </si>
  <si>
    <t>82310</t>
  </si>
  <si>
    <t>Оказание поддерджки спортивным сборным командам</t>
  </si>
  <si>
    <t>630</t>
  </si>
  <si>
    <t>Дополнительные ассигнования на информационное обеспечение деятельности аппарата управления (публикация в газете НПА) - средства запланированы не в полном объёме.</t>
  </si>
  <si>
    <t>Поддержка спортивной команды "Сокол"</t>
  </si>
  <si>
    <t>Реализация мероприятий подпрограммы "Молодёжь"</t>
  </si>
  <si>
    <t>Открытие ассигнования на лицезию и информационное обслуживание программы Парус и предрейсовый осмотр водителя.</t>
  </si>
  <si>
    <t>Открытие ассигнований на организацию и проведение праздничных мероприятий</t>
  </si>
  <si>
    <t>Реализация мероприятий подпрограммы "Реализация образовательных программ" (проведение городских мероприятий среди детей дошкольного и общего образования)</t>
  </si>
  <si>
    <t>S6170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</si>
  <si>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</si>
  <si>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</si>
  <si>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S4240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</si>
  <si>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</si>
  <si>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Дополнительные ассигнования на ремонта автомобильных дорог (за счет средств субсидии из областного бюджета - 10000000 руб., софинансирование за счет средств местного бюджета - 752687,37 руб.)</t>
  </si>
  <si>
    <t>Закрытие ассигнований по ГСМ в связи с передачей легкового авмомобиля аппарату администрации</t>
  </si>
  <si>
    <t>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</si>
  <si>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</si>
  <si>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Открытие ассигнований на создание цифровой образовательной среды (за счет средств субсидии из областного бюджета - 56000 руб., за счет средств местного бюджета - 4215,05 руб.)</t>
  </si>
  <si>
    <t>S4910</t>
  </si>
  <si>
    <t>Приведение в соответствии с брендбуком "Точки роста" помещений муниципальных общеобразовательных организаций</t>
  </si>
  <si>
    <t>S4860</t>
  </si>
  <si>
    <t>0701</t>
  </si>
  <si>
    <t>Приобретение окон ПВХ для СОШ №4 (за счет средств субсидии из областного бюджета - 174800 руб., за счет средств местного бюджета - 9200 руб.)</t>
  </si>
  <si>
    <t>Закрытие ассигнований на укрепления материально-технической базы домов культуры в связи с внесением изменений в зокон об областном бюджете (за счет средств субсидии из областного бюджета - 1267365 руб., за счет средств местного бюджета - 95394 руб.)</t>
  </si>
  <si>
    <t>Открытие ассигнований на обеспечение развития и укрепления материально- технической базы домов культуры в населенных пунктах с числом жителей до 50 тысяч человек (за счет средств субсидии из областного бюджета - 1000000 руб., за счет средств местного бюджета - 75268,82 руб.)</t>
  </si>
  <si>
    <t>54530</t>
  </si>
  <si>
    <t>Создание виртуальных концертных залов</t>
  </si>
  <si>
    <t>Открытие ассигнований на создание виртуальных концертных залов</t>
  </si>
  <si>
    <t>Муниципальная программа "Развитие физической культуры и спорта Сельцовского городского округа"</t>
  </si>
  <si>
    <t>Отдельные мероприятия по развитию образования</t>
  </si>
  <si>
    <t>80480</t>
  </si>
  <si>
    <t>Реализация мероприятий муниципальной программы "Развитие физической культуры и спорта"</t>
  </si>
  <si>
    <t>Приведение в соответствие с Положением по оплате труда</t>
  </si>
  <si>
    <t>ТО и ремонт автомобиля главы администрации, приобретение стелажей для  городского архива в связи с его переездом, приобретение сканера и офисной техники, ГСМ,  приобретение запчастей для двух  автомобилей.</t>
  </si>
  <si>
    <t>Проведение мероприятий Дня гражданской обороны (оплата трудовых договоров, приобретение ГСМ, награждение участников)</t>
  </si>
  <si>
    <t>Проектно-сметная документация на стоительство водопровода по проекту "Чистая вода" +500000 руб.</t>
  </si>
  <si>
    <t>Дополнительные ассигнований на тех.обслуживание уличного освещения. Средства запланированы не в полном объеме.</t>
  </si>
  <si>
    <t>Дополнительные ассигнование на озеленение города. Средства запланированы не в полном объеме.</t>
  </si>
  <si>
    <t>Уборка общественной территории. Средства запланированы не в полном объеме.</t>
  </si>
  <si>
    <t>Убытки бани. Средства запланированы не в полном объеме.</t>
  </si>
  <si>
    <t>Разработка схемы теплоснабжения</t>
  </si>
  <si>
    <t xml:space="preserve">Ремонт помещений для реализации проекта "Точка роста" </t>
  </si>
  <si>
    <t>Уточнение КБК  на замену оконных блоков</t>
  </si>
  <si>
    <t>Открытие ассигнований на приведение в соответствии с брендбуком "Точки роста" помещений муниципальных общеобразовательных организаций (за счет средств субсидии из областного бюджета - 166 666,67 руб., за счет средств местного бюджета - 12544,80 руб.)</t>
  </si>
  <si>
    <t>Дополнительные ассигнования на обслуживание пожарной сигнализации, вывоз мусора, заправку картриджей, лицензию свод-СМАР, Парус и медосмотры - средства запланированы не в полном объеме.</t>
  </si>
  <si>
    <t>Мероприяти по развитию культуры связанные с 75 летием Победы</t>
  </si>
  <si>
    <t>Дополнительные ассигнования на вывоз мусора, обслуживание пожарной и охранной сигнализации, промывку и опресовку труб отопления,приобретение книг и ГСМ, оплату услуг за содержание имущества - средства открыты не в полном объёме. Исполнение исковых требований по решению суда.</t>
  </si>
  <si>
    <t>82370</t>
  </si>
  <si>
    <t>81130</t>
  </si>
  <si>
    <t>Совершенствование системы профилактики правонарушений и усиление борьбы с преступностью</t>
  </si>
  <si>
    <t>Реализация мероприятий подпрограммы "Молодежь" (проведение  мероприятий среди детей и молодежи)</t>
  </si>
  <si>
    <t>81150</t>
  </si>
  <si>
    <t>Противодействие злоупотреблению наркотиками и их незаконному обороту</t>
  </si>
  <si>
    <t>Закрытие ассигнований по подпрограмме "Молодежь"</t>
  </si>
  <si>
    <t>Закрытие ассигнований планового периода в связи с необходимостью софинансирования областных субсидий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</si>
</sst>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0" fontId="4" fillId="0" borderId="0"/>
  </cellStyleXfs>
  <cellXfs count="39">
    <xf numFmtId="0" fontId="0" fillId="0" borderId="0" xfId="0" applyFont="1" applyFill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view="pageBreakPreview" topLeftCell="D34" zoomScale="130" zoomScaleNormal="100" zoomScaleSheetLayoutView="130" workbookViewId="0">
      <selection activeCell="I39" sqref="I39:I4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37" t="s">
        <v>12</v>
      </c>
      <c r="B1" s="37"/>
      <c r="C1" s="37"/>
      <c r="D1" s="37"/>
      <c r="E1" s="37"/>
      <c r="F1" s="37"/>
      <c r="G1" s="37"/>
      <c r="H1" s="37"/>
      <c r="I1" s="37"/>
    </row>
    <row r="2" spans="1:9" ht="16.5" customHeight="1" x14ac:dyDescent="0.2">
      <c r="A2" s="35" t="s">
        <v>10</v>
      </c>
      <c r="B2" s="35" t="s">
        <v>11</v>
      </c>
      <c r="C2" s="35" t="s">
        <v>0</v>
      </c>
      <c r="D2" s="35" t="s">
        <v>1</v>
      </c>
      <c r="E2" s="35" t="s">
        <v>2</v>
      </c>
      <c r="F2" s="35" t="s">
        <v>3</v>
      </c>
      <c r="G2" s="35" t="s">
        <v>4</v>
      </c>
      <c r="H2" s="35" t="s">
        <v>9</v>
      </c>
      <c r="I2" s="35" t="s">
        <v>5</v>
      </c>
    </row>
    <row r="3" spans="1:9" ht="11.25" customHeight="1" x14ac:dyDescent="0.2">
      <c r="A3" s="35"/>
      <c r="B3" s="35"/>
      <c r="C3" s="35"/>
      <c r="D3" s="35"/>
      <c r="E3" s="35"/>
      <c r="F3" s="35"/>
      <c r="G3" s="35"/>
      <c r="H3" s="35"/>
      <c r="I3" s="35"/>
    </row>
    <row r="4" spans="1:9" ht="13.7" customHeight="1" x14ac:dyDescent="0.2">
      <c r="A4" s="35"/>
      <c r="B4" s="35"/>
      <c r="C4" s="35"/>
      <c r="D4" s="35"/>
      <c r="E4" s="35"/>
      <c r="F4" s="35"/>
      <c r="G4" s="35"/>
      <c r="H4" s="35"/>
      <c r="I4" s="35"/>
    </row>
    <row r="5" spans="1:9" ht="15" x14ac:dyDescent="0.2">
      <c r="A5" s="20" t="s">
        <v>13</v>
      </c>
      <c r="B5" s="20"/>
      <c r="C5" s="20"/>
      <c r="D5" s="20"/>
      <c r="E5" s="20"/>
      <c r="F5" s="20"/>
      <c r="G5" s="20"/>
      <c r="H5" s="20"/>
      <c r="I5" s="20"/>
    </row>
    <row r="6" spans="1:9" ht="15" x14ac:dyDescent="0.2">
      <c r="A6" s="20" t="s">
        <v>14</v>
      </c>
      <c r="B6" s="20"/>
      <c r="C6" s="20"/>
      <c r="D6" s="20"/>
      <c r="E6" s="20"/>
      <c r="F6" s="20"/>
      <c r="G6" s="20"/>
      <c r="H6" s="20"/>
      <c r="I6" s="20"/>
    </row>
    <row r="7" spans="1:9" ht="45" x14ac:dyDescent="0.2">
      <c r="A7" s="7" t="s">
        <v>15</v>
      </c>
      <c r="B7" s="7" t="s">
        <v>16</v>
      </c>
      <c r="C7" s="8" t="s">
        <v>17</v>
      </c>
      <c r="D7" s="7" t="s">
        <v>18</v>
      </c>
      <c r="E7" s="7" t="s">
        <v>19</v>
      </c>
      <c r="F7" s="1">
        <v>327763</v>
      </c>
      <c r="G7" s="1">
        <v>0</v>
      </c>
      <c r="H7" s="1">
        <v>0</v>
      </c>
      <c r="I7" s="2" t="s">
        <v>165</v>
      </c>
    </row>
    <row r="8" spans="1:9" ht="30" x14ac:dyDescent="0.2">
      <c r="A8" s="24" t="s">
        <v>15</v>
      </c>
      <c r="B8" s="24" t="s">
        <v>20</v>
      </c>
      <c r="C8" s="26" t="s">
        <v>21</v>
      </c>
      <c r="D8" s="24" t="s">
        <v>18</v>
      </c>
      <c r="E8" s="7" t="s">
        <v>19</v>
      </c>
      <c r="F8" s="1">
        <v>252319</v>
      </c>
      <c r="G8" s="1">
        <v>0</v>
      </c>
      <c r="H8" s="1">
        <v>0</v>
      </c>
      <c r="I8" s="2" t="s">
        <v>47</v>
      </c>
    </row>
    <row r="9" spans="1:9" ht="60" x14ac:dyDescent="0.2">
      <c r="A9" s="25"/>
      <c r="B9" s="25"/>
      <c r="C9" s="27"/>
      <c r="D9" s="25"/>
      <c r="E9" s="7" t="s">
        <v>30</v>
      </c>
      <c r="F9" s="1">
        <f>270000+150000-20000</f>
        <v>400000</v>
      </c>
      <c r="G9" s="1">
        <v>107400</v>
      </c>
      <c r="H9" s="1">
        <v>107400</v>
      </c>
      <c r="I9" s="2" t="s">
        <v>166</v>
      </c>
    </row>
    <row r="10" spans="1:9" ht="45" x14ac:dyDescent="0.2">
      <c r="A10" s="7" t="s">
        <v>15</v>
      </c>
      <c r="B10" s="7" t="s">
        <v>31</v>
      </c>
      <c r="C10" s="8" t="s">
        <v>32</v>
      </c>
      <c r="D10" s="7" t="s">
        <v>18</v>
      </c>
      <c r="E10" s="7" t="s">
        <v>30</v>
      </c>
      <c r="F10" s="1">
        <v>50000</v>
      </c>
      <c r="G10" s="1">
        <v>0</v>
      </c>
      <c r="H10" s="1">
        <v>0</v>
      </c>
      <c r="I10" s="2" t="s">
        <v>135</v>
      </c>
    </row>
    <row r="11" spans="1:9" ht="30" x14ac:dyDescent="0.2">
      <c r="A11" s="7" t="s">
        <v>15</v>
      </c>
      <c r="B11" s="7" t="s">
        <v>64</v>
      </c>
      <c r="C11" s="8" t="s">
        <v>65</v>
      </c>
      <c r="D11" s="7" t="s">
        <v>66</v>
      </c>
      <c r="E11" s="7" t="s">
        <v>30</v>
      </c>
      <c r="F11" s="1">
        <v>20000</v>
      </c>
      <c r="G11" s="1">
        <v>0</v>
      </c>
      <c r="H11" s="1">
        <v>0</v>
      </c>
      <c r="I11" s="2" t="s">
        <v>67</v>
      </c>
    </row>
    <row r="12" spans="1:9" ht="45.75" customHeight="1" x14ac:dyDescent="0.2">
      <c r="A12" s="24" t="s">
        <v>15</v>
      </c>
      <c r="B12" s="24" t="s">
        <v>81</v>
      </c>
      <c r="C12" s="26" t="s">
        <v>82</v>
      </c>
      <c r="D12" s="24" t="s">
        <v>83</v>
      </c>
      <c r="E12" s="7" t="s">
        <v>30</v>
      </c>
      <c r="F12" s="1">
        <v>19000</v>
      </c>
      <c r="G12" s="1">
        <v>0</v>
      </c>
      <c r="H12" s="1">
        <v>0</v>
      </c>
      <c r="I12" s="28" t="s">
        <v>167</v>
      </c>
    </row>
    <row r="13" spans="1:9" ht="33.75" customHeight="1" x14ac:dyDescent="0.2">
      <c r="A13" s="25"/>
      <c r="B13" s="25"/>
      <c r="C13" s="27"/>
      <c r="D13" s="25"/>
      <c r="E13" s="7" t="s">
        <v>84</v>
      </c>
      <c r="F13" s="1">
        <v>11600</v>
      </c>
      <c r="G13" s="1">
        <v>0</v>
      </c>
      <c r="H13" s="1">
        <v>0</v>
      </c>
      <c r="I13" s="29"/>
    </row>
    <row r="14" spans="1:9" ht="30" x14ac:dyDescent="0.2">
      <c r="A14" s="7" t="s">
        <v>15</v>
      </c>
      <c r="B14" s="7" t="s">
        <v>68</v>
      </c>
      <c r="C14" s="8" t="s">
        <v>69</v>
      </c>
      <c r="D14" s="7" t="s">
        <v>70</v>
      </c>
      <c r="E14" s="7" t="s">
        <v>30</v>
      </c>
      <c r="F14" s="1">
        <v>20000</v>
      </c>
      <c r="G14" s="1">
        <v>0</v>
      </c>
      <c r="H14" s="1">
        <v>0</v>
      </c>
      <c r="I14" s="2" t="s">
        <v>71</v>
      </c>
    </row>
    <row r="15" spans="1:9" ht="60" x14ac:dyDescent="0.2">
      <c r="A15" s="7" t="s">
        <v>15</v>
      </c>
      <c r="B15" s="7" t="s">
        <v>72</v>
      </c>
      <c r="C15" s="8" t="s">
        <v>73</v>
      </c>
      <c r="D15" s="7" t="s">
        <v>74</v>
      </c>
      <c r="E15" s="7" t="s">
        <v>30</v>
      </c>
      <c r="F15" s="1">
        <v>100000</v>
      </c>
      <c r="G15" s="1">
        <v>0</v>
      </c>
      <c r="H15" s="1">
        <v>0</v>
      </c>
      <c r="I15" s="2" t="s">
        <v>75</v>
      </c>
    </row>
    <row r="16" spans="1:9" ht="45" x14ac:dyDescent="0.2">
      <c r="A16" s="7" t="s">
        <v>15</v>
      </c>
      <c r="B16" s="7" t="s">
        <v>109</v>
      </c>
      <c r="C16" s="8" t="s">
        <v>110</v>
      </c>
      <c r="D16" s="7" t="s">
        <v>111</v>
      </c>
      <c r="E16" s="7" t="s">
        <v>30</v>
      </c>
      <c r="F16" s="1">
        <v>200000</v>
      </c>
      <c r="G16" s="1">
        <v>0</v>
      </c>
      <c r="H16" s="1">
        <v>0</v>
      </c>
      <c r="I16" s="2" t="s">
        <v>112</v>
      </c>
    </row>
    <row r="17" spans="1:9" ht="30" x14ac:dyDescent="0.2">
      <c r="A17" s="7" t="s">
        <v>15</v>
      </c>
      <c r="B17" s="7" t="s">
        <v>107</v>
      </c>
      <c r="C17" s="8" t="s">
        <v>108</v>
      </c>
      <c r="D17" s="7" t="s">
        <v>102</v>
      </c>
      <c r="E17" s="7" t="s">
        <v>88</v>
      </c>
      <c r="F17" s="1">
        <f>726000-226000</f>
        <v>500000</v>
      </c>
      <c r="G17" s="1">
        <v>0</v>
      </c>
      <c r="H17" s="1">
        <v>0</v>
      </c>
      <c r="I17" s="2" t="s">
        <v>168</v>
      </c>
    </row>
    <row r="18" spans="1:9" ht="30" x14ac:dyDescent="0.2">
      <c r="A18" s="7" t="s">
        <v>15</v>
      </c>
      <c r="B18" s="7" t="s">
        <v>103</v>
      </c>
      <c r="C18" s="8" t="s">
        <v>104</v>
      </c>
      <c r="D18" s="7" t="s">
        <v>92</v>
      </c>
      <c r="E18" s="7" t="s">
        <v>30</v>
      </c>
      <c r="F18" s="1">
        <v>100000</v>
      </c>
      <c r="G18" s="1">
        <v>0</v>
      </c>
      <c r="H18" s="1">
        <v>0</v>
      </c>
      <c r="I18" s="2" t="s">
        <v>169</v>
      </c>
    </row>
    <row r="19" spans="1:9" ht="30" x14ac:dyDescent="0.2">
      <c r="A19" s="7" t="s">
        <v>15</v>
      </c>
      <c r="B19" s="7" t="s">
        <v>94</v>
      </c>
      <c r="C19" s="8" t="s">
        <v>95</v>
      </c>
      <c r="D19" s="7" t="s">
        <v>92</v>
      </c>
      <c r="E19" s="7" t="s">
        <v>30</v>
      </c>
      <c r="F19" s="1">
        <v>50000</v>
      </c>
      <c r="G19" s="1">
        <v>0</v>
      </c>
      <c r="H19" s="1">
        <v>0</v>
      </c>
      <c r="I19" s="2" t="s">
        <v>170</v>
      </c>
    </row>
    <row r="20" spans="1:9" ht="30" x14ac:dyDescent="0.2">
      <c r="A20" s="7" t="s">
        <v>15</v>
      </c>
      <c r="B20" s="7" t="s">
        <v>96</v>
      </c>
      <c r="C20" s="8" t="s">
        <v>97</v>
      </c>
      <c r="D20" s="7" t="s">
        <v>92</v>
      </c>
      <c r="E20" s="7" t="s">
        <v>98</v>
      </c>
      <c r="F20" s="1">
        <v>150000</v>
      </c>
      <c r="G20" s="1">
        <v>0</v>
      </c>
      <c r="H20" s="1">
        <v>0</v>
      </c>
      <c r="I20" s="2" t="s">
        <v>99</v>
      </c>
    </row>
    <row r="21" spans="1:9" ht="30" x14ac:dyDescent="0.2">
      <c r="A21" s="7" t="s">
        <v>15</v>
      </c>
      <c r="B21" s="7" t="s">
        <v>105</v>
      </c>
      <c r="C21" s="8" t="s">
        <v>106</v>
      </c>
      <c r="D21" s="7" t="s">
        <v>92</v>
      </c>
      <c r="E21" s="7" t="s">
        <v>98</v>
      </c>
      <c r="F21" s="1">
        <v>200000</v>
      </c>
      <c r="G21" s="1">
        <v>0</v>
      </c>
      <c r="H21" s="1">
        <v>0</v>
      </c>
      <c r="I21" s="2" t="s">
        <v>171</v>
      </c>
    </row>
    <row r="22" spans="1:9" ht="30" x14ac:dyDescent="0.2">
      <c r="A22" s="7" t="s">
        <v>15</v>
      </c>
      <c r="B22" s="7" t="s">
        <v>100</v>
      </c>
      <c r="C22" s="8" t="s">
        <v>101</v>
      </c>
      <c r="D22" s="7" t="s">
        <v>102</v>
      </c>
      <c r="E22" s="7" t="s">
        <v>98</v>
      </c>
      <c r="F22" s="1">
        <v>50000</v>
      </c>
      <c r="G22" s="1">
        <v>0</v>
      </c>
      <c r="H22" s="1">
        <v>0</v>
      </c>
      <c r="I22" s="2" t="s">
        <v>172</v>
      </c>
    </row>
    <row r="23" spans="1:9" ht="30" x14ac:dyDescent="0.2">
      <c r="A23" s="7" t="s">
        <v>15</v>
      </c>
      <c r="B23" s="7" t="s">
        <v>113</v>
      </c>
      <c r="C23" s="8" t="s">
        <v>114</v>
      </c>
      <c r="D23" s="7" t="s">
        <v>115</v>
      </c>
      <c r="E23" s="7" t="s">
        <v>30</v>
      </c>
      <c r="F23" s="1">
        <v>200000</v>
      </c>
      <c r="G23" s="1">
        <v>0</v>
      </c>
      <c r="H23" s="1">
        <v>0</v>
      </c>
      <c r="I23" s="2" t="s">
        <v>173</v>
      </c>
    </row>
    <row r="24" spans="1:9" ht="30" x14ac:dyDescent="0.2">
      <c r="A24" s="7" t="s">
        <v>15</v>
      </c>
      <c r="B24" s="7" t="s">
        <v>90</v>
      </c>
      <c r="C24" s="8" t="s">
        <v>91</v>
      </c>
      <c r="D24" s="7" t="s">
        <v>92</v>
      </c>
      <c r="E24" s="7" t="s">
        <v>30</v>
      </c>
      <c r="F24" s="1">
        <v>192000</v>
      </c>
      <c r="G24" s="1">
        <v>0</v>
      </c>
      <c r="H24" s="1">
        <v>0</v>
      </c>
      <c r="I24" s="2" t="s">
        <v>93</v>
      </c>
    </row>
    <row r="25" spans="1:9" ht="30" x14ac:dyDescent="0.2">
      <c r="A25" s="7" t="s">
        <v>15</v>
      </c>
      <c r="B25" s="7" t="s">
        <v>85</v>
      </c>
      <c r="C25" s="8" t="s">
        <v>86</v>
      </c>
      <c r="D25" s="7" t="s">
        <v>87</v>
      </c>
      <c r="E25" s="7" t="s">
        <v>88</v>
      </c>
      <c r="F25" s="1">
        <v>1485666.66</v>
      </c>
      <c r="G25" s="1">
        <v>0</v>
      </c>
      <c r="H25" s="1">
        <v>0</v>
      </c>
      <c r="I25" s="2" t="s">
        <v>89</v>
      </c>
    </row>
    <row r="26" spans="1:9" ht="60" x14ac:dyDescent="0.2">
      <c r="A26" s="7" t="s">
        <v>15</v>
      </c>
      <c r="B26" s="7" t="s">
        <v>141</v>
      </c>
      <c r="C26" s="8" t="s">
        <v>110</v>
      </c>
      <c r="D26" s="7" t="s">
        <v>111</v>
      </c>
      <c r="E26" s="7" t="s">
        <v>30</v>
      </c>
      <c r="F26" s="1">
        <f>752687.37+10000000</f>
        <v>10752687.369999999</v>
      </c>
      <c r="G26" s="1">
        <v>0</v>
      </c>
      <c r="H26" s="1">
        <v>0</v>
      </c>
      <c r="I26" s="2" t="s">
        <v>146</v>
      </c>
    </row>
    <row r="27" spans="1:9" ht="15" customHeight="1" x14ac:dyDescent="0.35">
      <c r="A27" s="21" t="s">
        <v>77</v>
      </c>
      <c r="B27" s="22"/>
      <c r="C27" s="22"/>
      <c r="D27" s="22"/>
      <c r="E27" s="23"/>
      <c r="F27" s="3">
        <f>SUM(F7:F26)</f>
        <v>15081036.029999999</v>
      </c>
      <c r="G27" s="3">
        <f>G7+G8+G9+G10+G11+G14+G15</f>
        <v>107400</v>
      </c>
      <c r="H27" s="3">
        <f>H7+H8+H9+H10+H11+H14+H15</f>
        <v>107400</v>
      </c>
      <c r="I27" s="5" t="s">
        <v>8</v>
      </c>
    </row>
    <row r="28" spans="1:9" ht="14.45" customHeight="1" x14ac:dyDescent="0.35">
      <c r="A28" s="36" t="s">
        <v>6</v>
      </c>
      <c r="B28" s="36"/>
      <c r="C28" s="36"/>
      <c r="D28" s="36"/>
      <c r="E28" s="36"/>
      <c r="F28" s="3">
        <f>SUM(F7:F26)</f>
        <v>15081036.029999999</v>
      </c>
      <c r="G28" s="3">
        <f>G8+G9+G10+G11+G12+G15+G16</f>
        <v>107400</v>
      </c>
      <c r="H28" s="3">
        <f>H8+H9+H10+H11+H12+H15+H16</f>
        <v>107400</v>
      </c>
      <c r="I28" s="5" t="s">
        <v>8</v>
      </c>
    </row>
    <row r="29" spans="1:9" ht="14.45" customHeight="1" x14ac:dyDescent="0.2">
      <c r="A29" s="17" t="s">
        <v>22</v>
      </c>
      <c r="B29" s="18"/>
      <c r="C29" s="18"/>
      <c r="D29" s="18"/>
      <c r="E29" s="18"/>
      <c r="F29" s="18"/>
      <c r="G29" s="18"/>
      <c r="H29" s="18"/>
      <c r="I29" s="19"/>
    </row>
    <row r="30" spans="1:9" ht="15" customHeight="1" x14ac:dyDescent="0.2">
      <c r="A30" s="20" t="s">
        <v>23</v>
      </c>
      <c r="B30" s="20"/>
      <c r="C30" s="20"/>
      <c r="D30" s="20"/>
      <c r="E30" s="20"/>
      <c r="F30" s="20"/>
      <c r="G30" s="20"/>
      <c r="H30" s="20"/>
      <c r="I30" s="20"/>
    </row>
    <row r="31" spans="1:9" ht="30" x14ac:dyDescent="0.2">
      <c r="A31" s="24" t="s">
        <v>24</v>
      </c>
      <c r="B31" s="24" t="s">
        <v>20</v>
      </c>
      <c r="C31" s="26" t="s">
        <v>21</v>
      </c>
      <c r="D31" s="24" t="s">
        <v>25</v>
      </c>
      <c r="E31" s="7" t="s">
        <v>19</v>
      </c>
      <c r="F31" s="1">
        <v>-489156</v>
      </c>
      <c r="G31" s="1">
        <v>0</v>
      </c>
      <c r="H31" s="1">
        <v>0</v>
      </c>
      <c r="I31" s="2" t="s">
        <v>47</v>
      </c>
    </row>
    <row r="32" spans="1:9" ht="30" x14ac:dyDescent="0.2">
      <c r="A32" s="25"/>
      <c r="B32" s="25"/>
      <c r="C32" s="27"/>
      <c r="D32" s="25"/>
      <c r="E32" s="7" t="s">
        <v>30</v>
      </c>
      <c r="F32" s="1">
        <v>-101400</v>
      </c>
      <c r="G32" s="1">
        <v>-107400</v>
      </c>
      <c r="H32" s="1">
        <v>-107400</v>
      </c>
      <c r="I32" s="2" t="s">
        <v>147</v>
      </c>
    </row>
    <row r="33" spans="1:9" ht="15" customHeight="1" x14ac:dyDescent="0.35">
      <c r="A33" s="21" t="s">
        <v>80</v>
      </c>
      <c r="B33" s="22"/>
      <c r="C33" s="22"/>
      <c r="D33" s="22"/>
      <c r="E33" s="23"/>
      <c r="F33" s="3">
        <f>F31+F32</f>
        <v>-590556</v>
      </c>
      <c r="G33" s="3">
        <f>G31+G32</f>
        <v>-107400</v>
      </c>
      <c r="H33" s="3">
        <f>H31+H32</f>
        <v>-107400</v>
      </c>
      <c r="I33" s="5" t="s">
        <v>8</v>
      </c>
    </row>
    <row r="34" spans="1:9" ht="15" customHeight="1" x14ac:dyDescent="0.35">
      <c r="A34" s="21" t="s">
        <v>6</v>
      </c>
      <c r="B34" s="22"/>
      <c r="C34" s="22"/>
      <c r="D34" s="22"/>
      <c r="E34" s="23"/>
      <c r="F34" s="3">
        <f>F31+F32</f>
        <v>-590556</v>
      </c>
      <c r="G34" s="3">
        <f t="shared" ref="G34:H34" si="0">G31+G32</f>
        <v>-107400</v>
      </c>
      <c r="H34" s="3">
        <f t="shared" si="0"/>
        <v>-107400</v>
      </c>
      <c r="I34" s="5" t="s">
        <v>8</v>
      </c>
    </row>
    <row r="35" spans="1:9" ht="15" customHeight="1" x14ac:dyDescent="0.2">
      <c r="A35" s="17" t="s">
        <v>41</v>
      </c>
      <c r="B35" s="18"/>
      <c r="C35" s="18"/>
      <c r="D35" s="18"/>
      <c r="E35" s="18"/>
      <c r="F35" s="18"/>
      <c r="G35" s="18"/>
      <c r="H35" s="18"/>
      <c r="I35" s="19"/>
    </row>
    <row r="36" spans="1:9" ht="15" customHeight="1" x14ac:dyDescent="0.2">
      <c r="A36" s="20" t="s">
        <v>36</v>
      </c>
      <c r="B36" s="20"/>
      <c r="C36" s="20"/>
      <c r="D36" s="20"/>
      <c r="E36" s="20"/>
      <c r="F36" s="20"/>
      <c r="G36" s="20"/>
      <c r="H36" s="20"/>
      <c r="I36" s="20"/>
    </row>
    <row r="37" spans="1:9" ht="21" customHeight="1" x14ac:dyDescent="0.2">
      <c r="A37" s="7" t="s">
        <v>37</v>
      </c>
      <c r="B37" s="7" t="s">
        <v>119</v>
      </c>
      <c r="C37" s="8" t="s">
        <v>120</v>
      </c>
      <c r="D37" s="7" t="s">
        <v>43</v>
      </c>
      <c r="E37" s="7" t="s">
        <v>44</v>
      </c>
      <c r="F37" s="1">
        <f>1100000-100000</f>
        <v>1000000</v>
      </c>
      <c r="G37" s="1">
        <v>0</v>
      </c>
      <c r="H37" s="1">
        <v>0</v>
      </c>
      <c r="I37" s="2" t="s">
        <v>174</v>
      </c>
    </row>
    <row r="38" spans="1:9" ht="30.75" customHeight="1" x14ac:dyDescent="0.2">
      <c r="A38" s="13" t="s">
        <v>37</v>
      </c>
      <c r="B38" s="13" t="s">
        <v>119</v>
      </c>
      <c r="C38" s="14" t="s">
        <v>120</v>
      </c>
      <c r="D38" s="7" t="s">
        <v>43</v>
      </c>
      <c r="E38" s="13" t="s">
        <v>44</v>
      </c>
      <c r="F38" s="1">
        <v>0</v>
      </c>
      <c r="G38" s="1">
        <v>-62924.73</v>
      </c>
      <c r="H38" s="1">
        <v>-62924.73</v>
      </c>
      <c r="I38" s="15" t="s">
        <v>187</v>
      </c>
    </row>
    <row r="39" spans="1:9" ht="21" customHeight="1" x14ac:dyDescent="0.2">
      <c r="A39" s="24" t="s">
        <v>37</v>
      </c>
      <c r="B39" s="24" t="s">
        <v>153</v>
      </c>
      <c r="C39" s="26" t="s">
        <v>162</v>
      </c>
      <c r="D39" s="7" t="s">
        <v>154</v>
      </c>
      <c r="E39" s="24" t="s">
        <v>44</v>
      </c>
      <c r="F39" s="1">
        <f>198547.56+14944.44</f>
        <v>213492</v>
      </c>
      <c r="G39" s="1">
        <v>0</v>
      </c>
      <c r="H39" s="1">
        <v>0</v>
      </c>
      <c r="I39" s="28" t="s">
        <v>175</v>
      </c>
    </row>
    <row r="40" spans="1:9" ht="21" customHeight="1" x14ac:dyDescent="0.2">
      <c r="A40" s="25"/>
      <c r="B40" s="25"/>
      <c r="C40" s="27"/>
      <c r="D40" s="7" t="s">
        <v>43</v>
      </c>
      <c r="E40" s="25"/>
      <c r="F40" s="1">
        <f>-198547.56-14944.44</f>
        <v>-213492</v>
      </c>
      <c r="G40" s="1">
        <v>0</v>
      </c>
      <c r="H40" s="1">
        <v>0</v>
      </c>
      <c r="I40" s="29"/>
    </row>
    <row r="41" spans="1:9" ht="45" customHeight="1" x14ac:dyDescent="0.2">
      <c r="A41" s="7" t="s">
        <v>37</v>
      </c>
      <c r="B41" s="7" t="s">
        <v>42</v>
      </c>
      <c r="C41" s="8" t="s">
        <v>162</v>
      </c>
      <c r="D41" s="7" t="s">
        <v>43</v>
      </c>
      <c r="E41" s="7" t="s">
        <v>44</v>
      </c>
      <c r="F41" s="1">
        <f>9200+174800</f>
        <v>184000</v>
      </c>
      <c r="G41" s="1">
        <v>0</v>
      </c>
      <c r="H41" s="1">
        <v>0</v>
      </c>
      <c r="I41" s="2" t="s">
        <v>155</v>
      </c>
    </row>
    <row r="42" spans="1:9" ht="60.75" customHeight="1" x14ac:dyDescent="0.2">
      <c r="A42" s="7" t="s">
        <v>37</v>
      </c>
      <c r="B42" s="7" t="s">
        <v>148</v>
      </c>
      <c r="C42" s="8" t="s">
        <v>149</v>
      </c>
      <c r="D42" s="7" t="s">
        <v>43</v>
      </c>
      <c r="E42" s="7" t="s">
        <v>44</v>
      </c>
      <c r="F42" s="1">
        <f>56000+4215.05</f>
        <v>60215.05</v>
      </c>
      <c r="G42" s="1">
        <f>336000+25290.32</f>
        <v>361290.32</v>
      </c>
      <c r="H42" s="1">
        <f>336000+25290.32</f>
        <v>361290.32</v>
      </c>
      <c r="I42" s="2" t="s">
        <v>150</v>
      </c>
    </row>
    <row r="43" spans="1:9" ht="60.75" customHeight="1" x14ac:dyDescent="0.2">
      <c r="A43" s="7" t="s">
        <v>37</v>
      </c>
      <c r="B43" s="7" t="s">
        <v>151</v>
      </c>
      <c r="C43" s="8" t="s">
        <v>152</v>
      </c>
      <c r="D43" s="7" t="s">
        <v>43</v>
      </c>
      <c r="E43" s="7" t="s">
        <v>44</v>
      </c>
      <c r="F43" s="1">
        <f>166666.67+12544.8</f>
        <v>179211.47</v>
      </c>
      <c r="G43" s="1">
        <f>500000+37634.41</f>
        <v>537634.41</v>
      </c>
      <c r="H43" s="1">
        <f>500000+37634.41</f>
        <v>537634.41</v>
      </c>
      <c r="I43" s="2" t="s">
        <v>176</v>
      </c>
    </row>
    <row r="44" spans="1:9" ht="59.25" customHeight="1" x14ac:dyDescent="0.2">
      <c r="A44" s="7" t="s">
        <v>37</v>
      </c>
      <c r="B44" s="7" t="s">
        <v>38</v>
      </c>
      <c r="C44" s="8" t="s">
        <v>39</v>
      </c>
      <c r="D44" s="7" t="s">
        <v>40</v>
      </c>
      <c r="E44" s="7" t="s">
        <v>30</v>
      </c>
      <c r="F44" s="1">
        <f>42000+8000</f>
        <v>50000</v>
      </c>
      <c r="G44" s="1">
        <v>0</v>
      </c>
      <c r="H44" s="1">
        <v>0</v>
      </c>
      <c r="I44" s="2" t="s">
        <v>177</v>
      </c>
    </row>
    <row r="45" spans="1:9" ht="59.25" customHeight="1" x14ac:dyDescent="0.2">
      <c r="A45" s="7" t="s">
        <v>37</v>
      </c>
      <c r="B45" s="7" t="s">
        <v>121</v>
      </c>
      <c r="C45" s="8" t="s">
        <v>122</v>
      </c>
      <c r="D45" s="7" t="s">
        <v>40</v>
      </c>
      <c r="E45" s="7" t="s">
        <v>30</v>
      </c>
      <c r="F45" s="1">
        <v>50000</v>
      </c>
      <c r="G45" s="1">
        <v>0</v>
      </c>
      <c r="H45" s="1">
        <v>0</v>
      </c>
      <c r="I45" s="2" t="s">
        <v>140</v>
      </c>
    </row>
    <row r="46" spans="1:9" ht="15" customHeight="1" x14ac:dyDescent="0.35">
      <c r="A46" s="21" t="s">
        <v>79</v>
      </c>
      <c r="B46" s="22"/>
      <c r="C46" s="22"/>
      <c r="D46" s="22"/>
      <c r="E46" s="23"/>
      <c r="F46" s="3">
        <f>SUM(F37:F45)</f>
        <v>1523426.52</v>
      </c>
      <c r="G46" s="3">
        <f>SUM(G37:G45)</f>
        <v>836000</v>
      </c>
      <c r="H46" s="3">
        <f>SUM(H37:H45)</f>
        <v>836000</v>
      </c>
      <c r="I46" s="5" t="s">
        <v>8</v>
      </c>
    </row>
    <row r="47" spans="1:9" ht="15" customHeight="1" x14ac:dyDescent="0.35">
      <c r="A47" s="21" t="s">
        <v>6</v>
      </c>
      <c r="B47" s="22"/>
      <c r="C47" s="22"/>
      <c r="D47" s="22"/>
      <c r="E47" s="23"/>
      <c r="F47" s="3">
        <f>SUM(F37:F45)</f>
        <v>1523426.52</v>
      </c>
      <c r="G47" s="3">
        <f>SUM(G37:G45)</f>
        <v>836000</v>
      </c>
      <c r="H47" s="3">
        <f>SUM(H37:H45)</f>
        <v>836000</v>
      </c>
      <c r="I47" s="5" t="s">
        <v>8</v>
      </c>
    </row>
    <row r="48" spans="1:9" ht="15" customHeight="1" x14ac:dyDescent="0.2">
      <c r="A48" s="17" t="s">
        <v>45</v>
      </c>
      <c r="B48" s="18"/>
      <c r="C48" s="18"/>
      <c r="D48" s="18"/>
      <c r="E48" s="18"/>
      <c r="F48" s="18"/>
      <c r="G48" s="18"/>
      <c r="H48" s="18"/>
      <c r="I48" s="19"/>
    </row>
    <row r="49" spans="1:9" ht="15" customHeight="1" x14ac:dyDescent="0.2">
      <c r="A49" s="17" t="s">
        <v>14</v>
      </c>
      <c r="B49" s="30"/>
      <c r="C49" s="30"/>
      <c r="D49" s="30"/>
      <c r="E49" s="30"/>
      <c r="F49" s="30"/>
      <c r="G49" s="30"/>
      <c r="H49" s="30"/>
      <c r="I49" s="31"/>
    </row>
    <row r="50" spans="1:9" ht="15" customHeight="1" x14ac:dyDescent="0.2">
      <c r="A50" s="10" t="s">
        <v>15</v>
      </c>
      <c r="B50" s="9">
        <v>82400</v>
      </c>
      <c r="C50" s="6" t="s">
        <v>48</v>
      </c>
      <c r="D50" s="12" t="s">
        <v>52</v>
      </c>
      <c r="E50" s="9">
        <v>240</v>
      </c>
      <c r="F50" s="11">
        <v>30000</v>
      </c>
      <c r="G50" s="11">
        <v>0</v>
      </c>
      <c r="H50" s="11">
        <v>0</v>
      </c>
      <c r="I50" s="6" t="s">
        <v>178</v>
      </c>
    </row>
    <row r="51" spans="1:9" ht="15" customHeight="1" x14ac:dyDescent="0.35">
      <c r="A51" s="21" t="s">
        <v>77</v>
      </c>
      <c r="B51" s="22"/>
      <c r="C51" s="22"/>
      <c r="D51" s="22"/>
      <c r="E51" s="23"/>
      <c r="F51" s="3">
        <f>F50</f>
        <v>30000</v>
      </c>
      <c r="G51" s="3">
        <f t="shared" ref="G51:H51" si="1">G50</f>
        <v>0</v>
      </c>
      <c r="H51" s="3">
        <f t="shared" si="1"/>
        <v>0</v>
      </c>
      <c r="I51" s="5" t="s">
        <v>8</v>
      </c>
    </row>
    <row r="52" spans="1:9" ht="15" customHeight="1" x14ac:dyDescent="0.2">
      <c r="A52" s="17" t="s">
        <v>36</v>
      </c>
      <c r="B52" s="30"/>
      <c r="C52" s="30"/>
      <c r="D52" s="30"/>
      <c r="E52" s="30"/>
      <c r="F52" s="30"/>
      <c r="G52" s="30"/>
      <c r="H52" s="30"/>
      <c r="I52" s="31"/>
    </row>
    <row r="53" spans="1:9" ht="15" customHeight="1" x14ac:dyDescent="0.2">
      <c r="A53" s="24" t="s">
        <v>37</v>
      </c>
      <c r="B53" s="24" t="s">
        <v>181</v>
      </c>
      <c r="C53" s="26" t="s">
        <v>182</v>
      </c>
      <c r="D53" s="24" t="s">
        <v>129</v>
      </c>
      <c r="E53" s="7" t="s">
        <v>30</v>
      </c>
      <c r="F53" s="1">
        <v>10000</v>
      </c>
      <c r="G53" s="1">
        <v>0</v>
      </c>
      <c r="H53" s="1">
        <v>0</v>
      </c>
      <c r="I53" s="28" t="s">
        <v>183</v>
      </c>
    </row>
    <row r="54" spans="1:9" ht="15" customHeight="1" x14ac:dyDescent="0.2">
      <c r="A54" s="25"/>
      <c r="B54" s="25"/>
      <c r="C54" s="27"/>
      <c r="D54" s="25"/>
      <c r="E54" s="7" t="s">
        <v>84</v>
      </c>
      <c r="F54" s="1">
        <v>10000</v>
      </c>
      <c r="G54" s="1">
        <v>0</v>
      </c>
      <c r="H54" s="1">
        <v>0</v>
      </c>
      <c r="I54" s="38"/>
    </row>
    <row r="55" spans="1:9" ht="27.75" customHeight="1" x14ac:dyDescent="0.2">
      <c r="A55" s="12" t="s">
        <v>37</v>
      </c>
      <c r="B55" s="9">
        <v>82360</v>
      </c>
      <c r="C55" s="16" t="s">
        <v>128</v>
      </c>
      <c r="D55" s="12" t="s">
        <v>129</v>
      </c>
      <c r="E55" s="9">
        <v>240</v>
      </c>
      <c r="F55" s="11">
        <v>15000</v>
      </c>
      <c r="G55" s="11">
        <v>0</v>
      </c>
      <c r="H55" s="11">
        <v>0</v>
      </c>
      <c r="I55" s="29"/>
    </row>
    <row r="56" spans="1:9" ht="15" customHeight="1" x14ac:dyDescent="0.35">
      <c r="A56" s="21" t="s">
        <v>79</v>
      </c>
      <c r="B56" s="22"/>
      <c r="C56" s="22"/>
      <c r="D56" s="22"/>
      <c r="E56" s="23"/>
      <c r="F56" s="3">
        <f>F53+F54+F55</f>
        <v>35000</v>
      </c>
      <c r="G56" s="3">
        <f>G55</f>
        <v>0</v>
      </c>
      <c r="H56" s="3">
        <f>H55</f>
        <v>0</v>
      </c>
      <c r="I56" s="5" t="s">
        <v>8</v>
      </c>
    </row>
    <row r="57" spans="1:9" ht="15" customHeight="1" x14ac:dyDescent="0.2">
      <c r="A57" s="20" t="s">
        <v>46</v>
      </c>
      <c r="B57" s="20"/>
      <c r="C57" s="20"/>
      <c r="D57" s="20"/>
      <c r="E57" s="20"/>
      <c r="F57" s="20"/>
      <c r="G57" s="20"/>
      <c r="H57" s="20"/>
      <c r="I57" s="20"/>
    </row>
    <row r="58" spans="1:9" ht="31.5" customHeight="1" x14ac:dyDescent="0.2">
      <c r="A58" s="7" t="s">
        <v>49</v>
      </c>
      <c r="B58" s="7" t="s">
        <v>158</v>
      </c>
      <c r="C58" s="8" t="s">
        <v>159</v>
      </c>
      <c r="D58" s="7" t="s">
        <v>56</v>
      </c>
      <c r="E58" s="7" t="s">
        <v>44</v>
      </c>
      <c r="F58" s="1">
        <v>300000</v>
      </c>
      <c r="G58" s="1">
        <v>0</v>
      </c>
      <c r="H58" s="1">
        <v>0</v>
      </c>
      <c r="I58" s="2" t="s">
        <v>160</v>
      </c>
    </row>
    <row r="59" spans="1:9" ht="42" customHeight="1" x14ac:dyDescent="0.2">
      <c r="A59" s="7" t="s">
        <v>49</v>
      </c>
      <c r="B59" s="7" t="s">
        <v>50</v>
      </c>
      <c r="C59" s="8" t="s">
        <v>51</v>
      </c>
      <c r="D59" s="7" t="s">
        <v>53</v>
      </c>
      <c r="E59" s="7" t="s">
        <v>44</v>
      </c>
      <c r="F59" s="1">
        <v>257835.18</v>
      </c>
      <c r="G59" s="1">
        <v>0</v>
      </c>
      <c r="H59" s="1">
        <v>0</v>
      </c>
      <c r="I59" s="2" t="s">
        <v>58</v>
      </c>
    </row>
    <row r="60" spans="1:9" ht="78.75" customHeight="1" x14ac:dyDescent="0.2">
      <c r="A60" s="7" t="s">
        <v>49</v>
      </c>
      <c r="B60" s="7" t="s">
        <v>54</v>
      </c>
      <c r="C60" s="8" t="s">
        <v>55</v>
      </c>
      <c r="D60" s="7" t="s">
        <v>56</v>
      </c>
      <c r="E60" s="7" t="s">
        <v>44</v>
      </c>
      <c r="F60" s="1">
        <f>211258.71+227120.84+117322.92-50000</f>
        <v>505702.47</v>
      </c>
      <c r="G60" s="1">
        <v>0</v>
      </c>
      <c r="H60" s="1">
        <v>0</v>
      </c>
      <c r="I60" s="2" t="s">
        <v>179</v>
      </c>
    </row>
    <row r="61" spans="1:9" ht="43.5" customHeight="1" x14ac:dyDescent="0.2">
      <c r="A61" s="7" t="s">
        <v>49</v>
      </c>
      <c r="B61" s="7" t="s">
        <v>163</v>
      </c>
      <c r="C61" s="8" t="s">
        <v>57</v>
      </c>
      <c r="D61" s="7" t="s">
        <v>56</v>
      </c>
      <c r="E61" s="7" t="s">
        <v>44</v>
      </c>
      <c r="F61" s="1">
        <v>82774.460000000006</v>
      </c>
      <c r="G61" s="1">
        <v>0</v>
      </c>
      <c r="H61" s="1">
        <v>0</v>
      </c>
      <c r="I61" s="2" t="s">
        <v>59</v>
      </c>
    </row>
    <row r="62" spans="1:9" ht="45" customHeight="1" x14ac:dyDescent="0.2">
      <c r="A62" s="7" t="s">
        <v>49</v>
      </c>
      <c r="B62" s="7" t="s">
        <v>38</v>
      </c>
      <c r="C62" s="8" t="s">
        <v>39</v>
      </c>
      <c r="D62" s="7" t="s">
        <v>52</v>
      </c>
      <c r="E62" s="7" t="s">
        <v>30</v>
      </c>
      <c r="F62" s="1">
        <v>103275.6</v>
      </c>
      <c r="G62" s="1">
        <v>0</v>
      </c>
      <c r="H62" s="1">
        <v>0</v>
      </c>
      <c r="I62" s="2" t="s">
        <v>138</v>
      </c>
    </row>
    <row r="63" spans="1:9" ht="45" customHeight="1" x14ac:dyDescent="0.2">
      <c r="A63" s="7" t="s">
        <v>49</v>
      </c>
      <c r="B63" s="7" t="s">
        <v>184</v>
      </c>
      <c r="C63" s="8" t="s">
        <v>185</v>
      </c>
      <c r="D63" s="7" t="s">
        <v>129</v>
      </c>
      <c r="E63" s="7" t="s">
        <v>84</v>
      </c>
      <c r="F63" s="1">
        <v>-35000</v>
      </c>
      <c r="G63" s="1">
        <v>0</v>
      </c>
      <c r="H63" s="1">
        <v>0</v>
      </c>
      <c r="I63" s="2" t="s">
        <v>186</v>
      </c>
    </row>
    <row r="64" spans="1:9" ht="45" customHeight="1" x14ac:dyDescent="0.2">
      <c r="A64" s="7" t="s">
        <v>49</v>
      </c>
      <c r="B64" s="7" t="s">
        <v>180</v>
      </c>
      <c r="C64" s="8" t="s">
        <v>116</v>
      </c>
      <c r="D64" s="7" t="s">
        <v>117</v>
      </c>
      <c r="E64" s="7" t="s">
        <v>44</v>
      </c>
      <c r="F64" s="1">
        <v>72000</v>
      </c>
      <c r="G64" s="1">
        <v>0</v>
      </c>
      <c r="H64" s="1">
        <v>0</v>
      </c>
      <c r="I64" s="2" t="s">
        <v>118</v>
      </c>
    </row>
    <row r="65" spans="1:9" ht="45" customHeight="1" x14ac:dyDescent="0.2">
      <c r="A65" s="7" t="s">
        <v>49</v>
      </c>
      <c r="B65" s="7" t="s">
        <v>127</v>
      </c>
      <c r="C65" s="8" t="s">
        <v>128</v>
      </c>
      <c r="D65" s="7" t="s">
        <v>129</v>
      </c>
      <c r="E65" s="7" t="s">
        <v>30</v>
      </c>
      <c r="F65" s="1">
        <v>0</v>
      </c>
      <c r="G65" s="1">
        <v>0</v>
      </c>
      <c r="H65" s="1">
        <v>0</v>
      </c>
      <c r="I65" s="2" t="s">
        <v>137</v>
      </c>
    </row>
    <row r="66" spans="1:9" ht="45" customHeight="1" x14ac:dyDescent="0.2">
      <c r="A66" s="7" t="s">
        <v>49</v>
      </c>
      <c r="B66" s="7" t="s">
        <v>130</v>
      </c>
      <c r="C66" s="8" t="s">
        <v>131</v>
      </c>
      <c r="D66" s="7" t="s">
        <v>56</v>
      </c>
      <c r="E66" s="7" t="s">
        <v>44</v>
      </c>
      <c r="F66" s="1">
        <f>400000-22698.59</f>
        <v>377301.41</v>
      </c>
      <c r="G66" s="1">
        <v>0</v>
      </c>
      <c r="H66" s="1">
        <v>0</v>
      </c>
      <c r="I66" s="2" t="s">
        <v>139</v>
      </c>
    </row>
    <row r="67" spans="1:9" ht="76.5" customHeight="1" x14ac:dyDescent="0.2">
      <c r="A67" s="7" t="s">
        <v>49</v>
      </c>
      <c r="B67" s="7" t="s">
        <v>144</v>
      </c>
      <c r="C67" s="8" t="s">
        <v>145</v>
      </c>
      <c r="D67" s="7" t="s">
        <v>56</v>
      </c>
      <c r="E67" s="7" t="s">
        <v>44</v>
      </c>
      <c r="F67" s="1">
        <f>75268.82+1000000</f>
        <v>1075268.82</v>
      </c>
      <c r="G67" s="1">
        <v>0</v>
      </c>
      <c r="H67" s="1">
        <v>0</v>
      </c>
      <c r="I67" s="2" t="s">
        <v>157</v>
      </c>
    </row>
    <row r="68" spans="1:9" ht="74.25" customHeight="1" x14ac:dyDescent="0.2">
      <c r="A68" s="7" t="s">
        <v>49</v>
      </c>
      <c r="B68" s="7" t="s">
        <v>142</v>
      </c>
      <c r="C68" s="8" t="s">
        <v>143</v>
      </c>
      <c r="D68" s="7" t="s">
        <v>56</v>
      </c>
      <c r="E68" s="7" t="s">
        <v>44</v>
      </c>
      <c r="F68" s="1">
        <f>-95394-1267365</f>
        <v>-1362759</v>
      </c>
      <c r="G68" s="1">
        <v>0</v>
      </c>
      <c r="H68" s="1">
        <v>0</v>
      </c>
      <c r="I68" s="2" t="s">
        <v>156</v>
      </c>
    </row>
    <row r="69" spans="1:9" ht="15" customHeight="1" x14ac:dyDescent="0.35">
      <c r="A69" s="21" t="s">
        <v>78</v>
      </c>
      <c r="B69" s="22"/>
      <c r="C69" s="22"/>
      <c r="D69" s="22"/>
      <c r="E69" s="23"/>
      <c r="F69" s="3">
        <f>SUM(F58:F68)</f>
        <v>1376398.94</v>
      </c>
      <c r="G69" s="3">
        <f>G59+G60+G61+G62</f>
        <v>0</v>
      </c>
      <c r="H69" s="3">
        <f>H59+H60+H61+H62</f>
        <v>0</v>
      </c>
      <c r="I69" s="5" t="s">
        <v>8</v>
      </c>
    </row>
    <row r="70" spans="1:9" ht="15" customHeight="1" x14ac:dyDescent="0.35">
      <c r="A70" s="21" t="s">
        <v>6</v>
      </c>
      <c r="B70" s="22"/>
      <c r="C70" s="22"/>
      <c r="D70" s="22"/>
      <c r="E70" s="23"/>
      <c r="F70" s="3">
        <f>F51+F69+F56</f>
        <v>1441398.94</v>
      </c>
      <c r="G70" s="3">
        <f>G59+G60+G61+G62</f>
        <v>0</v>
      </c>
      <c r="H70" s="3">
        <f>H59+H60+H61+H62</f>
        <v>0</v>
      </c>
      <c r="I70" s="5" t="s">
        <v>8</v>
      </c>
    </row>
    <row r="71" spans="1:9" ht="15" customHeight="1" x14ac:dyDescent="0.2">
      <c r="A71" s="17" t="s">
        <v>161</v>
      </c>
      <c r="B71" s="18"/>
      <c r="C71" s="18"/>
      <c r="D71" s="18"/>
      <c r="E71" s="18"/>
      <c r="F71" s="18"/>
      <c r="G71" s="18"/>
      <c r="H71" s="18"/>
      <c r="I71" s="19"/>
    </row>
    <row r="72" spans="1:9" ht="15" customHeight="1" x14ac:dyDescent="0.2">
      <c r="A72" s="20" t="s">
        <v>46</v>
      </c>
      <c r="B72" s="20"/>
      <c r="C72" s="20"/>
      <c r="D72" s="20"/>
      <c r="E72" s="20"/>
      <c r="F72" s="20"/>
      <c r="G72" s="20"/>
      <c r="H72" s="20"/>
      <c r="I72" s="20"/>
    </row>
    <row r="73" spans="1:9" ht="30" x14ac:dyDescent="0.2">
      <c r="A73" s="7" t="s">
        <v>49</v>
      </c>
      <c r="B73" s="7" t="s">
        <v>123</v>
      </c>
      <c r="C73" s="8" t="s">
        <v>124</v>
      </c>
      <c r="D73" s="7" t="s">
        <v>125</v>
      </c>
      <c r="E73" s="7" t="s">
        <v>126</v>
      </c>
      <c r="F73" s="1">
        <v>100000</v>
      </c>
      <c r="G73" s="1">
        <v>0</v>
      </c>
      <c r="H73" s="1">
        <v>0</v>
      </c>
      <c r="I73" s="2" t="s">
        <v>164</v>
      </c>
    </row>
    <row r="74" spans="1:9" ht="30" x14ac:dyDescent="0.2">
      <c r="A74" s="7" t="s">
        <v>49</v>
      </c>
      <c r="B74" s="7" t="s">
        <v>132</v>
      </c>
      <c r="C74" s="8" t="s">
        <v>133</v>
      </c>
      <c r="D74" s="7" t="s">
        <v>125</v>
      </c>
      <c r="E74" s="7" t="s">
        <v>134</v>
      </c>
      <c r="F74" s="1">
        <v>250000</v>
      </c>
      <c r="G74" s="1">
        <v>0</v>
      </c>
      <c r="H74" s="1">
        <v>0</v>
      </c>
      <c r="I74" s="2" t="s">
        <v>136</v>
      </c>
    </row>
    <row r="75" spans="1:9" ht="15" x14ac:dyDescent="0.35">
      <c r="A75" s="21" t="s">
        <v>78</v>
      </c>
      <c r="B75" s="22"/>
      <c r="C75" s="22"/>
      <c r="D75" s="22"/>
      <c r="E75" s="23"/>
      <c r="F75" s="3">
        <f>SUM(F73:F74)</f>
        <v>350000</v>
      </c>
      <c r="G75" s="3">
        <f t="shared" ref="G75:H75" si="2">SUM(G73:G74)</f>
        <v>0</v>
      </c>
      <c r="H75" s="3">
        <f t="shared" si="2"/>
        <v>0</v>
      </c>
      <c r="I75" s="5" t="s">
        <v>8</v>
      </c>
    </row>
    <row r="76" spans="1:9" ht="15" customHeight="1" x14ac:dyDescent="0.35">
      <c r="A76" s="21" t="s">
        <v>6</v>
      </c>
      <c r="B76" s="22"/>
      <c r="C76" s="22"/>
      <c r="D76" s="22"/>
      <c r="E76" s="23"/>
      <c r="F76" s="3">
        <f>SUM(F73:F74)</f>
        <v>350000</v>
      </c>
      <c r="G76" s="3">
        <f t="shared" ref="G76:H76" si="3">SUM(G73:G74)</f>
        <v>0</v>
      </c>
      <c r="H76" s="3">
        <f t="shared" si="3"/>
        <v>0</v>
      </c>
      <c r="I76" s="5" t="s">
        <v>8</v>
      </c>
    </row>
    <row r="77" spans="1:9" ht="15" customHeight="1" x14ac:dyDescent="0.2">
      <c r="A77" s="17" t="s">
        <v>26</v>
      </c>
      <c r="B77" s="18"/>
      <c r="C77" s="18"/>
      <c r="D77" s="18"/>
      <c r="E77" s="18"/>
      <c r="F77" s="18"/>
      <c r="G77" s="18"/>
      <c r="H77" s="18"/>
      <c r="I77" s="19"/>
    </row>
    <row r="78" spans="1:9" ht="15" customHeight="1" x14ac:dyDescent="0.2">
      <c r="A78" s="20" t="s">
        <v>14</v>
      </c>
      <c r="B78" s="20"/>
      <c r="C78" s="20"/>
      <c r="D78" s="20"/>
      <c r="E78" s="20"/>
      <c r="F78" s="20"/>
      <c r="G78" s="20"/>
      <c r="H78" s="20"/>
      <c r="I78" s="20"/>
    </row>
    <row r="79" spans="1:9" ht="43.5" customHeight="1" x14ac:dyDescent="0.2">
      <c r="A79" s="7" t="s">
        <v>15</v>
      </c>
      <c r="B79" s="7" t="s">
        <v>60</v>
      </c>
      <c r="C79" s="8" t="s">
        <v>61</v>
      </c>
      <c r="D79" s="7" t="s">
        <v>66</v>
      </c>
      <c r="E79" s="7" t="s">
        <v>62</v>
      </c>
      <c r="F79" s="1">
        <v>275333.92</v>
      </c>
      <c r="G79" s="1">
        <v>0</v>
      </c>
      <c r="H79" s="1">
        <v>0</v>
      </c>
      <c r="I79" s="2" t="s">
        <v>63</v>
      </c>
    </row>
    <row r="80" spans="1:9" ht="21" customHeight="1" x14ac:dyDescent="0.35">
      <c r="A80" s="21" t="s">
        <v>77</v>
      </c>
      <c r="B80" s="22"/>
      <c r="C80" s="22"/>
      <c r="D80" s="22"/>
      <c r="E80" s="23"/>
      <c r="F80" s="3">
        <f>F78+F79</f>
        <v>275333.92</v>
      </c>
      <c r="G80" s="3">
        <f t="shared" ref="G80" si="4">G78+G79</f>
        <v>0</v>
      </c>
      <c r="H80" s="3">
        <f t="shared" ref="H80" si="5">H78+H79</f>
        <v>0</v>
      </c>
      <c r="I80" s="5" t="s">
        <v>8</v>
      </c>
    </row>
    <row r="81" spans="1:9" ht="15" customHeight="1" x14ac:dyDescent="0.2">
      <c r="A81" s="20" t="s">
        <v>27</v>
      </c>
      <c r="B81" s="20"/>
      <c r="C81" s="20"/>
      <c r="D81" s="20"/>
      <c r="E81" s="20"/>
      <c r="F81" s="20"/>
      <c r="G81" s="20"/>
      <c r="H81" s="20"/>
      <c r="I81" s="20"/>
    </row>
    <row r="82" spans="1:9" ht="42" customHeight="1" x14ac:dyDescent="0.2">
      <c r="A82" s="7" t="s">
        <v>28</v>
      </c>
      <c r="B82" s="7" t="s">
        <v>20</v>
      </c>
      <c r="C82" s="8" t="s">
        <v>21</v>
      </c>
      <c r="D82" s="7" t="s">
        <v>29</v>
      </c>
      <c r="E82" s="7" t="s">
        <v>30</v>
      </c>
      <c r="F82" s="1">
        <v>20000</v>
      </c>
      <c r="G82" s="1">
        <v>0</v>
      </c>
      <c r="H82" s="1">
        <v>0</v>
      </c>
      <c r="I82" s="2" t="s">
        <v>34</v>
      </c>
    </row>
    <row r="83" spans="1:9" ht="62.25" customHeight="1" x14ac:dyDescent="0.2">
      <c r="A83" s="7" t="s">
        <v>28</v>
      </c>
      <c r="B83" s="7" t="s">
        <v>31</v>
      </c>
      <c r="C83" s="8" t="s">
        <v>32</v>
      </c>
      <c r="D83" s="7" t="s">
        <v>29</v>
      </c>
      <c r="E83" s="7" t="s">
        <v>30</v>
      </c>
      <c r="F83" s="1">
        <v>120000</v>
      </c>
      <c r="G83" s="1">
        <v>0</v>
      </c>
      <c r="H83" s="1">
        <v>0</v>
      </c>
      <c r="I83" s="2" t="s">
        <v>33</v>
      </c>
    </row>
    <row r="84" spans="1:9" ht="15" customHeight="1" x14ac:dyDescent="0.35">
      <c r="A84" s="21" t="s">
        <v>76</v>
      </c>
      <c r="B84" s="22"/>
      <c r="C84" s="22"/>
      <c r="D84" s="22"/>
      <c r="E84" s="23"/>
      <c r="F84" s="3">
        <f>F82+F83</f>
        <v>140000</v>
      </c>
      <c r="G84" s="3">
        <f t="shared" ref="G84:H84" si="6">G82+G83</f>
        <v>0</v>
      </c>
      <c r="H84" s="3">
        <f t="shared" si="6"/>
        <v>0</v>
      </c>
      <c r="I84" s="5" t="s">
        <v>8</v>
      </c>
    </row>
    <row r="85" spans="1:9" ht="15" customHeight="1" x14ac:dyDescent="0.35">
      <c r="A85" s="21" t="s">
        <v>35</v>
      </c>
      <c r="B85" s="22"/>
      <c r="C85" s="22"/>
      <c r="D85" s="22"/>
      <c r="E85" s="23"/>
      <c r="F85" s="3">
        <f>F84+F80</f>
        <v>415333.92</v>
      </c>
      <c r="G85" s="3">
        <f t="shared" ref="G85:H85" si="7">G84+G80</f>
        <v>0</v>
      </c>
      <c r="H85" s="3">
        <f t="shared" si="7"/>
        <v>0</v>
      </c>
      <c r="I85" s="5" t="s">
        <v>8</v>
      </c>
    </row>
    <row r="86" spans="1:9" ht="15" x14ac:dyDescent="0.35">
      <c r="A86" s="32" t="s">
        <v>7</v>
      </c>
      <c r="B86" s="33"/>
      <c r="C86" s="33"/>
      <c r="D86" s="33"/>
      <c r="E86" s="34"/>
      <c r="F86" s="4">
        <f>F27+F33+F46+F51+F69+F80+F84+F75+F56</f>
        <v>18220639.41</v>
      </c>
      <c r="G86" s="4">
        <f>G27+G33+G46+G51+G69+G80+G84+G75</f>
        <v>836000</v>
      </c>
      <c r="H86" s="4">
        <f>H27+H33+H46+H51+H69+H80+H84+H75</f>
        <v>836000</v>
      </c>
      <c r="I86" s="5" t="s">
        <v>8</v>
      </c>
    </row>
  </sheetData>
  <autoFilter ref="A4:I29"/>
  <mergeCells count="64">
    <mergeCell ref="A53:A54"/>
    <mergeCell ref="B53:B54"/>
    <mergeCell ref="C53:C54"/>
    <mergeCell ref="D53:D54"/>
    <mergeCell ref="I53:I55"/>
    <mergeCell ref="A30:I30"/>
    <mergeCell ref="A33:E33"/>
    <mergeCell ref="A34:E34"/>
    <mergeCell ref="A1:I1"/>
    <mergeCell ref="A5:I5"/>
    <mergeCell ref="A29:I29"/>
    <mergeCell ref="A12:A13"/>
    <mergeCell ref="B12:B13"/>
    <mergeCell ref="C12:C13"/>
    <mergeCell ref="D12:D13"/>
    <mergeCell ref="I12:I13"/>
    <mergeCell ref="A86:E86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28:E28"/>
    <mergeCell ref="A6:I6"/>
    <mergeCell ref="A27:E27"/>
    <mergeCell ref="A35:I35"/>
    <mergeCell ref="A36:I36"/>
    <mergeCell ref="A46:E46"/>
    <mergeCell ref="A77:I77"/>
    <mergeCell ref="A81:I81"/>
    <mergeCell ref="A84:E84"/>
    <mergeCell ref="A85:E85"/>
    <mergeCell ref="A8:A9"/>
    <mergeCell ref="B8:B9"/>
    <mergeCell ref="C8:C9"/>
    <mergeCell ref="D8:D9"/>
    <mergeCell ref="A49:I49"/>
    <mergeCell ref="A78:I78"/>
    <mergeCell ref="A31:A32"/>
    <mergeCell ref="B31:B32"/>
    <mergeCell ref="C31:C32"/>
    <mergeCell ref="D31:D32"/>
    <mergeCell ref="A80:E80"/>
    <mergeCell ref="A51:E51"/>
    <mergeCell ref="A71:I71"/>
    <mergeCell ref="A72:I72"/>
    <mergeCell ref="A75:E75"/>
    <mergeCell ref="A76:E76"/>
    <mergeCell ref="A39:A40"/>
    <mergeCell ref="B39:B40"/>
    <mergeCell ref="C39:C40"/>
    <mergeCell ref="E39:E40"/>
    <mergeCell ref="I39:I40"/>
    <mergeCell ref="A47:E47"/>
    <mergeCell ref="A48:I48"/>
    <mergeCell ref="A57:I57"/>
    <mergeCell ref="A69:E69"/>
    <mergeCell ref="A70:E70"/>
    <mergeCell ref="A52:I52"/>
    <mergeCell ref="A56:E5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2020-01-29T07:47:29Z</cp:lastPrinted>
  <dcterms:created xsi:type="dcterms:W3CDTF">2006-09-16T00:00:00Z</dcterms:created>
  <dcterms:modified xsi:type="dcterms:W3CDTF">2020-02-19T07:26:18Z</dcterms:modified>
</cp:coreProperties>
</file>