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020" windowHeight="1158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E11" i="4" l="1"/>
  <c r="E16" i="4"/>
  <c r="D16" i="4"/>
  <c r="E15" i="4"/>
  <c r="D15" i="4"/>
  <c r="E14" i="4"/>
  <c r="D14" i="4"/>
  <c r="E13" i="4"/>
  <c r="D13" i="4"/>
  <c r="D11" i="4"/>
  <c r="E10" i="4"/>
  <c r="D10" i="4"/>
  <c r="E9" i="4"/>
  <c r="D9" i="4"/>
  <c r="K18" i="4" l="1"/>
  <c r="J18" i="4"/>
  <c r="K16" i="4"/>
  <c r="J16" i="4"/>
  <c r="K13" i="4"/>
  <c r="J13" i="4"/>
  <c r="K11" i="4"/>
  <c r="J11" i="4"/>
  <c r="K9" i="4"/>
  <c r="K7" i="4" s="1"/>
  <c r="K6" i="4" s="1"/>
  <c r="J9" i="4"/>
  <c r="J7" i="4"/>
  <c r="J6" i="4" s="1"/>
  <c r="C18" i="4"/>
  <c r="B18" i="4"/>
  <c r="C16" i="4"/>
  <c r="B16" i="4"/>
  <c r="C15" i="4"/>
  <c r="B15" i="4"/>
  <c r="C14" i="4"/>
  <c r="B14" i="4"/>
  <c r="C13" i="4"/>
  <c r="B13" i="4"/>
  <c r="C11" i="4"/>
  <c r="B11" i="4"/>
  <c r="C10" i="4"/>
  <c r="B10" i="4"/>
  <c r="C9" i="4"/>
  <c r="B9" i="4"/>
  <c r="B7" i="4" s="1"/>
  <c r="B6" i="4" s="1"/>
  <c r="C7" i="4"/>
  <c r="C6" i="4" s="1"/>
  <c r="M18" i="4" l="1"/>
  <c r="L18" i="4"/>
  <c r="E18" i="4"/>
  <c r="D18" i="4"/>
  <c r="D7" i="4" l="1"/>
  <c r="L13" i="4"/>
  <c r="F7" i="4" l="1"/>
  <c r="H7" i="4"/>
  <c r="P13" i="4" l="1"/>
  <c r="M16" i="4" l="1"/>
  <c r="Q16" i="4" s="1"/>
  <c r="L16" i="4"/>
  <c r="P16" i="4" s="1"/>
  <c r="M13" i="4"/>
  <c r="Q13" i="4" s="1"/>
  <c r="M11" i="4"/>
  <c r="Q11" i="4" s="1"/>
  <c r="L11" i="4"/>
  <c r="P11" i="4" s="1"/>
  <c r="M9" i="4"/>
  <c r="Q9" i="4" s="1"/>
  <c r="L9" i="4"/>
  <c r="P9" i="4" s="1"/>
  <c r="E7" i="4"/>
  <c r="D6" i="4"/>
  <c r="E6" i="4" l="1"/>
  <c r="I7" i="4"/>
  <c r="G7" i="4"/>
  <c r="M7" i="4"/>
  <c r="L7" i="4"/>
  <c r="H13" i="4"/>
  <c r="I13" i="4"/>
  <c r="H14" i="4"/>
  <c r="I14" i="4"/>
  <c r="L6" i="4" l="1"/>
  <c r="P6" i="4" s="1"/>
  <c r="P7" i="4"/>
  <c r="M6" i="4"/>
  <c r="Q6" i="4" s="1"/>
  <c r="Q7" i="4"/>
  <c r="H8" i="4"/>
  <c r="I8" i="4"/>
  <c r="H9" i="4"/>
  <c r="I9" i="4"/>
  <c r="H10" i="4"/>
  <c r="I10" i="4"/>
  <c r="H11" i="4"/>
  <c r="I11" i="4"/>
  <c r="H15" i="4"/>
  <c r="I15" i="4"/>
  <c r="H16" i="4"/>
  <c r="I16" i="4"/>
  <c r="G18" i="4" l="1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G16" i="4" l="1"/>
  <c r="G15" i="4"/>
  <c r="G14" i="4"/>
  <c r="G13" i="4"/>
  <c r="G11" i="4"/>
  <c r="G10" i="4"/>
  <c r="G9" i="4"/>
  <c r="G8" i="4"/>
  <c r="F16" i="4"/>
  <c r="F15" i="4"/>
  <c r="F14" i="4"/>
  <c r="F13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<sst xmlns="http://schemas.openxmlformats.org/spreadsheetml/2006/main" count="42" uniqueCount="30">
  <si>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</si>
  <si>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</si>
  <si>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</si>
  <si>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</si>
  <si>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</si>
  <si>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</si>
  <si>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</si>
  <si>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</si>
  <si>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</si>
  <si>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</si>
  <si>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</si>
  <si>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</si>
  <si>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</si>
  <si>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</si>
  <si>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</si>
  <si>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</si>
  <si>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</si>
  <si>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</si>
  <si>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</si>
  <si>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</si>
  <si>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</si>
  <si>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</si>
  <si>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</si>
  <si>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</si>
  <si>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</si>
  <si>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</si>
  <si>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</si>
  <si>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01.01.2020</t>
  </si>
  <si>
    <t>Динамика изменения задолженности (недоимки) по состоянию на 01.04.2020 по городу Сельцо</t>
  </si>
  <si>
    <t>На 01.04.2020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</si>
</sst>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18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2" fillId="33" borderId="10" xfId="42" applyFont="1" applyFill="1" applyBorder="1" applyAlignment="1">
      <alignment horizontal="left" vertical="center" wrapText="1"/>
    </xf>
    <xf numFmtId="0" fontId="24" fillId="0" borderId="0" xfId="0" applyFont="1"/>
    <xf numFmtId="0" fontId="24" fillId="0" borderId="0" xfId="0" applyFont="1" applyFill="1"/>
    <xf numFmtId="0" fontId="19" fillId="34" borderId="10" xfId="42" applyFont="1" applyFill="1" applyBorder="1" applyAlignment="1">
      <alignment horizontal="center" vertical="center" wrapText="1"/>
    </xf>
    <xf numFmtId="3" fontId="20" fillId="34" borderId="10" xfId="42" applyNumberFormat="1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 shrinkToFit="1"/>
    </xf>
    <xf numFmtId="3" fontId="20" fillId="34" borderId="10" xfId="0" applyNumberFormat="1" applyFont="1" applyFill="1" applyBorder="1" applyAlignment="1">
      <alignment horizontal="center" vertical="center"/>
    </xf>
    <xf numFmtId="0" fontId="23" fillId="33" borderId="0" xfId="42" applyFont="1" applyFill="1" applyBorder="1" applyAlignment="1">
      <alignment horizontal="right" vertical="center" wrapText="1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0" fontId="19" fillId="34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5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M6" sqref="M6:M7"/>
    </sheetView>
  </sheetViews>
  <sheetFormatPr defaultRowHeight="15" x14ac:dyDescent="0.25"/>
  <cols>
    <col min="1" max="1" width="35.14062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5.1406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8.28515625" customWidth="1"/>
    <col min="16" max="17" width="18.5703125" customWidth="1"/>
    <col min="18" max="18" width="21.28515625" customWidth="1"/>
    <col min="19" max="19" width="20.85546875" customWidth="1"/>
  </cols>
  <sheetData>
    <row r="1" spans="1:17" ht="51.75" customHeight="1" x14ac:dyDescent="0.25">
      <c r="A1" s="16" t="s">
        <v>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33.7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4"/>
      <c r="O2" s="4"/>
      <c r="P2" s="4"/>
      <c r="Q2" s="10" t="s">
        <v>1</v>
      </c>
    </row>
    <row r="3" spans="1:17" ht="24" customHeight="1" x14ac:dyDescent="0.25">
      <c r="A3" s="17" t="s">
        <v>4</v>
      </c>
      <c r="B3" s="15" t="s">
        <v>19</v>
      </c>
      <c r="C3" s="15"/>
      <c r="D3" s="15"/>
      <c r="E3" s="15"/>
      <c r="F3" s="15"/>
      <c r="G3" s="15"/>
      <c r="H3" s="15"/>
      <c r="I3" s="15"/>
      <c r="J3" s="15" t="s">
        <v>16</v>
      </c>
      <c r="K3" s="15"/>
      <c r="L3" s="15"/>
      <c r="M3" s="15"/>
      <c r="N3" s="15"/>
      <c r="O3" s="15"/>
      <c r="P3" s="15"/>
      <c r="Q3" s="15"/>
    </row>
    <row r="4" spans="1:17" ht="47.25" customHeight="1" x14ac:dyDescent="0.25">
      <c r="A4" s="17"/>
      <c r="B4" s="15" t="s">
        <v>27</v>
      </c>
      <c r="C4" s="15"/>
      <c r="D4" s="13" t="s">
        <v>29</v>
      </c>
      <c r="E4" s="13"/>
      <c r="F4" s="14" t="s">
        <v>2</v>
      </c>
      <c r="G4" s="14"/>
      <c r="H4" s="14" t="s">
        <v>3</v>
      </c>
      <c r="I4" s="14"/>
      <c r="J4" s="15" t="s">
        <v>27</v>
      </c>
      <c r="K4" s="15"/>
      <c r="L4" s="13" t="s">
        <v>29</v>
      </c>
      <c r="M4" s="13"/>
      <c r="N4" s="14" t="s">
        <v>2</v>
      </c>
      <c r="O4" s="14"/>
      <c r="P4" s="14" t="s">
        <v>3</v>
      </c>
      <c r="Q4" s="14"/>
    </row>
    <row r="5" spans="1:17" ht="64.5" customHeight="1" x14ac:dyDescent="0.25">
      <c r="A5" s="17"/>
      <c r="B5" s="6" t="s">
        <v>20</v>
      </c>
      <c r="C5" s="6" t="s">
        <v>0</v>
      </c>
      <c r="D5" s="6" t="s">
        <v>20</v>
      </c>
      <c r="E5" s="6" t="s">
        <v>0</v>
      </c>
      <c r="F5" s="6" t="s">
        <v>23</v>
      </c>
      <c r="G5" s="6" t="s">
        <v>0</v>
      </c>
      <c r="H5" s="6" t="s">
        <v>24</v>
      </c>
      <c r="I5" s="6" t="s">
        <v>0</v>
      </c>
      <c r="J5" s="6" t="s">
        <v>25</v>
      </c>
      <c r="K5" s="6" t="s">
        <v>0</v>
      </c>
      <c r="L5" s="6" t="s">
        <v>26</v>
      </c>
      <c r="M5" s="6" t="s">
        <v>0</v>
      </c>
      <c r="N5" s="6" t="s">
        <v>22</v>
      </c>
      <c r="O5" s="6" t="s">
        <v>0</v>
      </c>
      <c r="P5" s="6" t="s">
        <v>21</v>
      </c>
      <c r="Q5" s="6" t="s">
        <v>0</v>
      </c>
    </row>
    <row r="6" spans="1:17" ht="43.5" customHeight="1" x14ac:dyDescent="0.25">
      <c r="A6" s="3" t="s">
        <v>15</v>
      </c>
      <c r="B6" s="7">
        <f>B7+B18</f>
        <v>11868.06011</v>
      </c>
      <c r="C6" s="7">
        <f>C7+C18</f>
        <v>8174.2008400000004</v>
      </c>
      <c r="D6" s="7">
        <f>D7+D18</f>
        <v>11283.10946</v>
      </c>
      <c r="E6" s="7">
        <f>E7+E18</f>
        <v>7608.7854600000001</v>
      </c>
      <c r="F6" s="8">
        <f>D6-B6</f>
        <v>-584.95065000000068</v>
      </c>
      <c r="G6" s="8">
        <f>E6-C6</f>
        <v>-565.41538000000037</v>
      </c>
      <c r="H6" s="7">
        <f>D6/B6*100</f>
        <v>95.071219351955222</v>
      </c>
      <c r="I6" s="7">
        <f>E6/C6*100</f>
        <v>93.082927725078989</v>
      </c>
      <c r="J6" s="7">
        <f>J7+J18</f>
        <v>3712.599471</v>
      </c>
      <c r="K6" s="7">
        <f>K7+K18</f>
        <v>3233.0395745000001</v>
      </c>
      <c r="L6" s="7">
        <f>L7+L18</f>
        <v>2968.810117</v>
      </c>
      <c r="M6" s="7">
        <f>M7+M18</f>
        <v>2428.1889569999998</v>
      </c>
      <c r="N6" s="9">
        <f>L6-J6</f>
        <v>-743.789354</v>
      </c>
      <c r="O6" s="9">
        <f>M6-K6</f>
        <v>-804.85061750000023</v>
      </c>
      <c r="P6" s="9">
        <f>L6/J6*100</f>
        <v>79.965806712792045</v>
      </c>
      <c r="Q6" s="9">
        <f>M6/K6*100</f>
        <v>75.105451110214972</v>
      </c>
    </row>
    <row r="7" spans="1:17" ht="45" customHeight="1" x14ac:dyDescent="0.25">
      <c r="A7" s="3" t="s">
        <v>14</v>
      </c>
      <c r="B7" s="7">
        <f t="shared" ref="B7:C7" si="0">B8+B9+B10+B11+B12+B13+B14+B15+B16+B17</f>
        <v>11862.285110000001</v>
      </c>
      <c r="C7" s="7">
        <f t="shared" si="0"/>
        <v>8168.4258400000008</v>
      </c>
      <c r="D7" s="7">
        <f t="shared" ref="D7" si="1">D8+D9+D10+D11+D12+D13+D14+D15+D16+D17</f>
        <v>11277.33446</v>
      </c>
      <c r="E7" s="7">
        <f t="shared" ref="E7" si="2">E8+E9+E10+E11+E12+E13+E14+E15+E16+E17</f>
        <v>7603.0104600000004</v>
      </c>
      <c r="F7" s="8">
        <f t="shared" ref="F7" si="3">D7-B7</f>
        <v>-584.95065000000068</v>
      </c>
      <c r="G7" s="8">
        <f t="shared" ref="G7" si="4">E7-C7</f>
        <v>-565.41538000000037</v>
      </c>
      <c r="H7" s="7">
        <f>D7/B7*100</f>
        <v>95.068819838878397</v>
      </c>
      <c r="I7" s="7">
        <f>E7/C7*100</f>
        <v>93.078037420243007</v>
      </c>
      <c r="J7" s="7">
        <f>J8+J9+J10+J11+J12+J13+J14+J15+J16+J17</f>
        <v>3706.8244709999999</v>
      </c>
      <c r="K7" s="7">
        <f>K8+K9+K10+K11+K12+K13+K14+K15+K16+K17</f>
        <v>3227.2645745</v>
      </c>
      <c r="L7" s="7">
        <f>L8+L9+L10+L11+L12+L13+L14+L15+L16+L17</f>
        <v>2963.0351169999999</v>
      </c>
      <c r="M7" s="7">
        <f>M8+M9+M10+M11+M12+M13+M14+M15+M16+M17</f>
        <v>2422.4139569999998</v>
      </c>
      <c r="N7" s="9">
        <f t="shared" ref="N7:N18" si="5">L7-J7</f>
        <v>-743.789354</v>
      </c>
      <c r="O7" s="9">
        <f t="shared" ref="O7:O18" si="6">M7-K7</f>
        <v>-804.85061750000023</v>
      </c>
      <c r="P7" s="9">
        <f>L7/J7*100</f>
        <v>79.934594696377786</v>
      </c>
      <c r="Q7" s="9">
        <f>M7/K7*100</f>
        <v>75.060903780264255</v>
      </c>
    </row>
    <row r="8" spans="1:17" ht="41.25" customHeight="1" x14ac:dyDescent="0.25">
      <c r="A8" s="3" t="s">
        <v>10</v>
      </c>
      <c r="B8" s="7">
        <v>49.694000000000003</v>
      </c>
      <c r="C8" s="7">
        <v>2.0920000000000001</v>
      </c>
      <c r="D8" s="7">
        <v>259.94200000000001</v>
      </c>
      <c r="E8" s="7">
        <v>259.94200000000001</v>
      </c>
      <c r="F8" s="8">
        <f t="shared" ref="F8:F16" si="7">D8-B8</f>
        <v>210.24799999999999</v>
      </c>
      <c r="G8" s="8">
        <f t="shared" ref="G8:G16" si="8">E8-C8</f>
        <v>257.85000000000002</v>
      </c>
      <c r="H8" s="7">
        <f t="shared" ref="H8:H16" si="9">D8/B8*100</f>
        <v>523.08528192538336</v>
      </c>
      <c r="I8" s="7">
        <f t="shared" ref="I8:I16" si="10">E8/C8*100</f>
        <v>12425.525812619504</v>
      </c>
      <c r="J8" s="9"/>
      <c r="K8" s="9"/>
      <c r="L8" s="9"/>
      <c r="M8" s="9"/>
      <c r="N8" s="9">
        <f t="shared" si="5"/>
        <v>0</v>
      </c>
      <c r="O8" s="9">
        <f t="shared" si="6"/>
        <v>0</v>
      </c>
      <c r="P8" s="9"/>
      <c r="Q8" s="9"/>
    </row>
    <row r="9" spans="1:17" ht="55.5" customHeight="1" x14ac:dyDescent="0.25">
      <c r="A9" s="3" t="s">
        <v>5</v>
      </c>
      <c r="B9" s="7">
        <f>522.11369+29.75899+1083.9421</f>
        <v>1635.8147800000002</v>
      </c>
      <c r="C9" s="7">
        <f>201.0347+22.372+990.92831</f>
        <v>1214.33501</v>
      </c>
      <c r="D9" s="7">
        <f>879.18922+27.25499+1021.37705</f>
        <v>1927.8212600000002</v>
      </c>
      <c r="E9" s="7">
        <f>548.041+19.868+931.36326</f>
        <v>1499.2722600000002</v>
      </c>
      <c r="F9" s="8">
        <f t="shared" si="7"/>
        <v>292.00648000000001</v>
      </c>
      <c r="G9" s="8">
        <f t="shared" si="8"/>
        <v>284.93725000000018</v>
      </c>
      <c r="H9" s="7">
        <f t="shared" si="9"/>
        <v>117.85082783027549</v>
      </c>
      <c r="I9" s="7">
        <f t="shared" si="10"/>
        <v>123.46446801364972</v>
      </c>
      <c r="J9" s="9">
        <f>B9/100*45</f>
        <v>736.11665100000005</v>
      </c>
      <c r="K9" s="9">
        <f>C9/100*45</f>
        <v>546.45075450000002</v>
      </c>
      <c r="L9" s="9">
        <f>D9/100*45</f>
        <v>867.51956700000017</v>
      </c>
      <c r="M9" s="9">
        <f>E9/100*45</f>
        <v>674.67251700000008</v>
      </c>
      <c r="N9" s="9">
        <f t="shared" si="5"/>
        <v>131.40291600000012</v>
      </c>
      <c r="O9" s="9">
        <f t="shared" si="6"/>
        <v>128.22176250000007</v>
      </c>
      <c r="P9" s="9">
        <f t="shared" ref="P9:P11" si="11">L9/J9*100</f>
        <v>117.85082783027552</v>
      </c>
      <c r="Q9" s="9">
        <f t="shared" ref="Q9:Q11" si="12">M9/K9*100</f>
        <v>123.46446801364972</v>
      </c>
    </row>
    <row r="10" spans="1:17" ht="90" customHeight="1" x14ac:dyDescent="0.25">
      <c r="A10" s="3" t="s">
        <v>11</v>
      </c>
      <c r="B10" s="7">
        <f>134.0721+42.87952</f>
        <v>176.95161999999999</v>
      </c>
      <c r="C10" s="7">
        <f>70.19594+0.975</f>
        <v>71.170939999999987</v>
      </c>
      <c r="D10" s="7">
        <f>281.26862+28.70252</f>
        <v>309.97113999999999</v>
      </c>
      <c r="E10" s="7">
        <f>217.39246+0.975</f>
        <v>218.36745999999999</v>
      </c>
      <c r="F10" s="8">
        <f t="shared" si="7"/>
        <v>133.01952</v>
      </c>
      <c r="G10" s="8">
        <f t="shared" si="8"/>
        <v>147.19652000000002</v>
      </c>
      <c r="H10" s="7">
        <f t="shared" si="9"/>
        <v>175.17281842347643</v>
      </c>
      <c r="I10" s="7">
        <f t="shared" si="10"/>
        <v>306.82109861131528</v>
      </c>
      <c r="J10" s="7"/>
      <c r="K10" s="7"/>
      <c r="L10" s="7"/>
      <c r="M10" s="7"/>
      <c r="N10" s="9">
        <f t="shared" si="5"/>
        <v>0</v>
      </c>
      <c r="O10" s="9">
        <f t="shared" si="6"/>
        <v>0</v>
      </c>
      <c r="P10" s="9"/>
      <c r="Q10" s="9"/>
    </row>
    <row r="11" spans="1:17" ht="81.75" customHeight="1" x14ac:dyDescent="0.25">
      <c r="A11" s="3" t="s">
        <v>6</v>
      </c>
      <c r="B11" s="7">
        <f>249.69386+3.67233</f>
        <v>253.36618999999999</v>
      </c>
      <c r="C11" s="7">
        <f>174.82144+3.67233</f>
        <v>178.49376999999998</v>
      </c>
      <c r="D11" s="7">
        <f>252.58603+3.67233</f>
        <v>256.25835999999998</v>
      </c>
      <c r="E11" s="7">
        <f>138.11296+3.67233</f>
        <v>141.78528999999997</v>
      </c>
      <c r="F11" s="8">
        <f t="shared" si="7"/>
        <v>2.892169999999993</v>
      </c>
      <c r="G11" s="8">
        <f t="shared" si="8"/>
        <v>-36.708480000000009</v>
      </c>
      <c r="H11" s="7">
        <f t="shared" si="9"/>
        <v>101.14149800334448</v>
      </c>
      <c r="I11" s="7">
        <f t="shared" si="10"/>
        <v>79.434307427088342</v>
      </c>
      <c r="J11" s="7">
        <f>B11</f>
        <v>253.36618999999999</v>
      </c>
      <c r="K11" s="7">
        <f>C11</f>
        <v>178.49376999999998</v>
      </c>
      <c r="L11" s="7">
        <f>D11</f>
        <v>256.25835999999998</v>
      </c>
      <c r="M11" s="7">
        <f>E11</f>
        <v>141.78528999999997</v>
      </c>
      <c r="N11" s="9">
        <f t="shared" si="5"/>
        <v>2.892169999999993</v>
      </c>
      <c r="O11" s="9">
        <f t="shared" si="6"/>
        <v>-36.708480000000009</v>
      </c>
      <c r="P11" s="9">
        <f t="shared" si="11"/>
        <v>101.14149800334448</v>
      </c>
      <c r="Q11" s="9">
        <f t="shared" si="12"/>
        <v>79.434307427088342</v>
      </c>
    </row>
    <row r="12" spans="1:17" ht="72.75" customHeight="1" x14ac:dyDescent="0.25">
      <c r="A12" s="3" t="s">
        <v>7</v>
      </c>
      <c r="B12" s="7"/>
      <c r="C12" s="7"/>
      <c r="D12" s="7"/>
      <c r="E12" s="7"/>
      <c r="F12" s="8"/>
      <c r="G12" s="8"/>
      <c r="H12" s="7"/>
      <c r="I12" s="7"/>
      <c r="J12" s="7"/>
      <c r="K12" s="7"/>
      <c r="L12" s="7"/>
      <c r="M12" s="7"/>
      <c r="N12" s="9">
        <f t="shared" si="5"/>
        <v>0</v>
      </c>
      <c r="O12" s="9">
        <f t="shared" si="6"/>
        <v>0</v>
      </c>
      <c r="P12" s="9"/>
      <c r="Q12" s="9"/>
    </row>
    <row r="13" spans="1:17" ht="65.25" customHeight="1" x14ac:dyDescent="0.25">
      <c r="A13" s="3" t="s">
        <v>8</v>
      </c>
      <c r="B13" s="7">
        <f>1761.11562</f>
        <v>1761.11562</v>
      </c>
      <c r="C13" s="7">
        <f>1621.02761</f>
        <v>1621.0276100000001</v>
      </c>
      <c r="D13" s="7">
        <f>983.58119</f>
        <v>983.58118999999999</v>
      </c>
      <c r="E13" s="7">
        <f>890.2141</f>
        <v>890.21410000000003</v>
      </c>
      <c r="F13" s="8">
        <f t="shared" si="7"/>
        <v>-777.53443000000004</v>
      </c>
      <c r="G13" s="8">
        <f t="shared" si="8"/>
        <v>-730.81351000000006</v>
      </c>
      <c r="H13" s="7">
        <f t="shared" ref="H13:H14" si="13">D13/B13*100</f>
        <v>55.849893035415811</v>
      </c>
      <c r="I13" s="7">
        <f t="shared" ref="I13:I14" si="14">E13/C13*100</f>
        <v>54.91665253005776</v>
      </c>
      <c r="J13" s="7">
        <f>B13</f>
        <v>1761.11562</v>
      </c>
      <c r="K13" s="7">
        <f>C13</f>
        <v>1621.0276100000001</v>
      </c>
      <c r="L13" s="7">
        <f>D13</f>
        <v>983.58118999999999</v>
      </c>
      <c r="M13" s="7">
        <f>E13</f>
        <v>890.21410000000003</v>
      </c>
      <c r="N13" s="9">
        <f t="shared" si="5"/>
        <v>-777.53443000000004</v>
      </c>
      <c r="O13" s="9">
        <f t="shared" si="6"/>
        <v>-730.81351000000006</v>
      </c>
      <c r="P13" s="9">
        <f t="shared" ref="P13:P16" si="15">L13/J13*100</f>
        <v>55.849893035415811</v>
      </c>
      <c r="Q13" s="9">
        <f t="shared" ref="Q13:Q16" si="16">M13/K13*100</f>
        <v>54.91665253005776</v>
      </c>
    </row>
    <row r="14" spans="1:17" ht="45" customHeight="1" x14ac:dyDescent="0.25">
      <c r="A14" s="3" t="s">
        <v>12</v>
      </c>
      <c r="B14" s="7">
        <f>2666.79886</f>
        <v>2666.7988599999999</v>
      </c>
      <c r="C14" s="7">
        <f>837.226</f>
        <v>837.226</v>
      </c>
      <c r="D14" s="7">
        <f>3216.84531</f>
        <v>3216.8453100000002</v>
      </c>
      <c r="E14" s="7">
        <f>1398.28959</f>
        <v>1398.2895900000001</v>
      </c>
      <c r="F14" s="8">
        <f t="shared" si="7"/>
        <v>550.04645000000028</v>
      </c>
      <c r="G14" s="8">
        <f t="shared" si="8"/>
        <v>561.06359000000009</v>
      </c>
      <c r="H14" s="7">
        <f t="shared" si="13"/>
        <v>120.62571940652474</v>
      </c>
      <c r="I14" s="7">
        <f t="shared" si="14"/>
        <v>167.01459223674374</v>
      </c>
      <c r="J14" s="7"/>
      <c r="K14" s="7"/>
      <c r="L14" s="7"/>
      <c r="M14" s="7"/>
      <c r="N14" s="9">
        <f t="shared" si="5"/>
        <v>0</v>
      </c>
      <c r="O14" s="9">
        <f t="shared" si="6"/>
        <v>0</v>
      </c>
      <c r="P14" s="9"/>
      <c r="Q14" s="9"/>
    </row>
    <row r="15" spans="1:17" ht="38.25" customHeight="1" x14ac:dyDescent="0.25">
      <c r="A15" s="3" t="s">
        <v>13</v>
      </c>
      <c r="B15" s="7">
        <f>7.64275+4354.67528</f>
        <v>4362.3180300000004</v>
      </c>
      <c r="C15" s="7">
        <f>3362.78807</f>
        <v>3362.7880700000001</v>
      </c>
      <c r="D15" s="7">
        <f>13.13775+3454.10145</f>
        <v>3467.2392</v>
      </c>
      <c r="E15" s="7">
        <f>5.495+2473.90271</f>
        <v>2479.3977099999997</v>
      </c>
      <c r="F15" s="8">
        <f t="shared" si="7"/>
        <v>-895.07883000000038</v>
      </c>
      <c r="G15" s="8">
        <f t="shared" si="8"/>
        <v>-883.39036000000033</v>
      </c>
      <c r="H15" s="7">
        <f t="shared" si="9"/>
        <v>79.481577825264608</v>
      </c>
      <c r="I15" s="7">
        <f t="shared" si="10"/>
        <v>73.73041828354053</v>
      </c>
      <c r="J15" s="7"/>
      <c r="K15" s="7"/>
      <c r="L15" s="7"/>
      <c r="M15" s="7"/>
      <c r="N15" s="9">
        <f t="shared" si="5"/>
        <v>0</v>
      </c>
      <c r="O15" s="9">
        <f t="shared" si="6"/>
        <v>0</v>
      </c>
      <c r="P15" s="9"/>
      <c r="Q15" s="9"/>
    </row>
    <row r="16" spans="1:17" ht="35.25" customHeight="1" x14ac:dyDescent="0.25">
      <c r="A16" s="3" t="s">
        <v>9</v>
      </c>
      <c r="B16" s="7">
        <f>956.22601</f>
        <v>956.22600999999997</v>
      </c>
      <c r="C16" s="7">
        <f>881.29244</f>
        <v>881.29244000000006</v>
      </c>
      <c r="D16" s="7">
        <f>82.592+773.084</f>
        <v>855.67599999999993</v>
      </c>
      <c r="E16" s="7">
        <f>24.434+691.30805</f>
        <v>715.74204999999995</v>
      </c>
      <c r="F16" s="8">
        <f t="shared" si="7"/>
        <v>-100.55001000000004</v>
      </c>
      <c r="G16" s="8">
        <f t="shared" si="8"/>
        <v>-165.55039000000011</v>
      </c>
      <c r="H16" s="7">
        <f t="shared" si="9"/>
        <v>89.484702471123953</v>
      </c>
      <c r="I16" s="7">
        <f t="shared" si="10"/>
        <v>81.215044803969931</v>
      </c>
      <c r="J16" s="7">
        <f>B16</f>
        <v>956.22600999999997</v>
      </c>
      <c r="K16" s="7">
        <f>C16</f>
        <v>881.29244000000006</v>
      </c>
      <c r="L16" s="7">
        <f>D16</f>
        <v>855.67599999999993</v>
      </c>
      <c r="M16" s="7">
        <f>E16</f>
        <v>715.74204999999995</v>
      </c>
      <c r="N16" s="9">
        <f t="shared" si="5"/>
        <v>-100.55001000000004</v>
      </c>
      <c r="O16" s="9">
        <f t="shared" si="6"/>
        <v>-165.55039000000011</v>
      </c>
      <c r="P16" s="9">
        <f t="shared" si="15"/>
        <v>89.484702471123953</v>
      </c>
      <c r="Q16" s="9">
        <f t="shared" si="16"/>
        <v>81.215044803969931</v>
      </c>
    </row>
    <row r="17" spans="1:17" ht="31.5" customHeight="1" x14ac:dyDescent="0.25">
      <c r="A17" s="3" t="s">
        <v>18</v>
      </c>
      <c r="B17" s="7"/>
      <c r="C17" s="7"/>
      <c r="D17" s="7"/>
      <c r="E17" s="7"/>
      <c r="F17" s="8"/>
      <c r="G17" s="8"/>
      <c r="H17" s="7"/>
      <c r="I17" s="7"/>
      <c r="J17" s="7"/>
      <c r="K17" s="7"/>
      <c r="L17" s="7"/>
      <c r="M17" s="7"/>
      <c r="N17" s="9">
        <f t="shared" si="5"/>
        <v>0</v>
      </c>
      <c r="O17" s="9">
        <f t="shared" si="6"/>
        <v>0</v>
      </c>
      <c r="P17" s="9"/>
      <c r="Q17" s="9"/>
    </row>
    <row r="18" spans="1:17" ht="30.75" customHeight="1" x14ac:dyDescent="0.25">
      <c r="A18" s="3" t="s">
        <v>17</v>
      </c>
      <c r="B18" s="7">
        <f>5.775</f>
        <v>5.7750000000000004</v>
      </c>
      <c r="C18" s="7">
        <f>5.775</f>
        <v>5.7750000000000004</v>
      </c>
      <c r="D18" s="7">
        <f>5.775</f>
        <v>5.7750000000000004</v>
      </c>
      <c r="E18" s="7">
        <f>5.775</f>
        <v>5.7750000000000004</v>
      </c>
      <c r="F18" s="8">
        <f t="shared" ref="F18" si="17">D18-B18</f>
        <v>0</v>
      </c>
      <c r="G18" s="8">
        <f t="shared" ref="G18" si="18">E18-C18</f>
        <v>0</v>
      </c>
      <c r="H18" s="7">
        <v>0</v>
      </c>
      <c r="I18" s="7">
        <v>0</v>
      </c>
      <c r="J18" s="7">
        <f>5.775</f>
        <v>5.7750000000000004</v>
      </c>
      <c r="K18" s="7">
        <f>5.775</f>
        <v>5.7750000000000004</v>
      </c>
      <c r="L18" s="7">
        <f>5.775</f>
        <v>5.7750000000000004</v>
      </c>
      <c r="M18" s="7">
        <f>5.775</f>
        <v>5.7750000000000004</v>
      </c>
      <c r="N18" s="9">
        <f t="shared" si="5"/>
        <v>0</v>
      </c>
      <c r="O18" s="9">
        <f t="shared" si="6"/>
        <v>0</v>
      </c>
      <c r="P18" s="9">
        <v>0</v>
      </c>
      <c r="Q18" s="9">
        <v>0</v>
      </c>
    </row>
    <row r="19" spans="1:17" ht="45.75" customHeight="1" x14ac:dyDescent="0.25">
      <c r="A19" s="11"/>
      <c r="B19" s="12"/>
      <c r="C19" s="12"/>
    </row>
    <row r="20" spans="1:17" x14ac:dyDescent="0.25">
      <c r="D20" s="2"/>
    </row>
  </sheetData>
  <mergeCells count="13">
    <mergeCell ref="A1:Q1"/>
    <mergeCell ref="A3:A5"/>
    <mergeCell ref="F4:G4"/>
    <mergeCell ref="H4:I4"/>
    <mergeCell ref="D4:E4"/>
    <mergeCell ref="B4:C4"/>
    <mergeCell ref="B3:I3"/>
    <mergeCell ref="J4:K4"/>
    <mergeCell ref="A19:C19"/>
    <mergeCell ref="L4:M4"/>
    <mergeCell ref="N4:O4"/>
    <mergeCell ref="P4:Q4"/>
    <mergeCell ref="J3:Q3"/>
  </mergeCells>
  <pageMargins left="0.78740157480314965" right="0" top="0.74803149606299213" bottom="0.74803149606299213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2020-02-10T09:39:35Z</cp:lastPrinted>
  <dcterms:created xsi:type="dcterms:W3CDTF">2015-12-02T14:01:33Z</dcterms:created>
  <dcterms:modified xsi:type="dcterms:W3CDTF">2020-05-13T08:14:29Z</dcterms:modified>
</cp:coreProperties>
</file>