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30" windowWidth="15600" windowHeight="83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606" i="1" l="1"/>
  <c r="H576" i="1"/>
  <c r="H516" i="1"/>
  <c r="H471" i="1"/>
  <c r="J420" i="1"/>
  <c r="I420" i="1"/>
  <c r="H420" i="1"/>
  <c r="G420" i="1"/>
  <c r="F420" i="1"/>
  <c r="E419" i="1"/>
  <c r="E418" i="1"/>
  <c r="E417" i="1"/>
  <c r="E416" i="1"/>
  <c r="E420" i="1" s="1"/>
  <c r="H408" i="1" l="1"/>
  <c r="H406" i="1"/>
  <c r="H401" i="1"/>
  <c r="H384" i="1"/>
  <c r="H341" i="1"/>
  <c r="H311" i="1"/>
  <c r="H291" i="1"/>
  <c r="H276" i="1"/>
  <c r="H133" i="1"/>
  <c r="H131" i="1"/>
  <c r="H296" i="1" l="1"/>
  <c r="H571" i="1"/>
  <c r="H601" i="1"/>
  <c r="H586" i="1"/>
  <c r="H531" i="1"/>
  <c r="H611" i="1"/>
  <c r="H581" i="1"/>
  <c r="H351" i="1" l="1"/>
  <c r="H331" i="1"/>
  <c r="H326" i="1"/>
  <c r="H246" i="1"/>
  <c r="H161" i="1"/>
  <c r="H151" i="1"/>
  <c r="H596" i="1" l="1"/>
  <c r="H756" i="1" l="1"/>
  <c r="H751" i="1"/>
  <c r="J506" i="1"/>
  <c r="I506" i="1"/>
  <c r="H506" i="1"/>
  <c r="E506" i="1" s="1"/>
  <c r="G506" i="1"/>
  <c r="F506" i="1"/>
  <c r="J520" i="1"/>
  <c r="I520" i="1"/>
  <c r="H520" i="1"/>
  <c r="G520" i="1"/>
  <c r="F520" i="1"/>
  <c r="E519" i="1"/>
  <c r="E518" i="1"/>
  <c r="E517" i="1"/>
  <c r="E516" i="1"/>
  <c r="E520" i="1" s="1"/>
  <c r="H486" i="1"/>
  <c r="H391" i="1"/>
  <c r="H241" i="1"/>
  <c r="H222" i="1"/>
  <c r="H208" i="1"/>
  <c r="H101" i="1"/>
  <c r="H92" i="1"/>
  <c r="J21" i="1"/>
  <c r="I21" i="1"/>
  <c r="H21" i="1"/>
  <c r="G21" i="1"/>
  <c r="F21" i="1"/>
  <c r="J55" i="1"/>
  <c r="I55" i="1"/>
  <c r="H55" i="1"/>
  <c r="G55" i="1"/>
  <c r="F55" i="1"/>
  <c r="E54" i="1"/>
  <c r="E53" i="1"/>
  <c r="E52" i="1"/>
  <c r="E51" i="1"/>
  <c r="H231" i="1"/>
  <c r="E55" i="1" l="1"/>
  <c r="H396" i="1"/>
  <c r="J323" i="1"/>
  <c r="I323" i="1"/>
  <c r="H323" i="1"/>
  <c r="G323" i="1"/>
  <c r="F323" i="1"/>
  <c r="J321" i="1"/>
  <c r="I321" i="1"/>
  <c r="H321" i="1"/>
  <c r="G321" i="1"/>
  <c r="F321" i="1"/>
  <c r="J360" i="1"/>
  <c r="I360" i="1"/>
  <c r="H360" i="1"/>
  <c r="G360" i="1"/>
  <c r="F360" i="1"/>
  <c r="E359" i="1"/>
  <c r="E358" i="1"/>
  <c r="E357" i="1"/>
  <c r="E356" i="1"/>
  <c r="E360" i="1" l="1"/>
  <c r="E73" i="1"/>
  <c r="E68" i="1" s="1"/>
  <c r="J74" i="1"/>
  <c r="I74" i="1"/>
  <c r="H74" i="1"/>
  <c r="G74" i="1"/>
  <c r="J72" i="1"/>
  <c r="I72" i="1"/>
  <c r="H72" i="1"/>
  <c r="G72" i="1"/>
  <c r="J71" i="1"/>
  <c r="J75" i="1" s="1"/>
  <c r="I71" i="1"/>
  <c r="I75" i="1" s="1"/>
  <c r="H75" i="1"/>
  <c r="G71" i="1"/>
  <c r="G75" i="1" s="1"/>
  <c r="J69" i="1"/>
  <c r="I69" i="1"/>
  <c r="H69" i="1"/>
  <c r="G69" i="1"/>
  <c r="J68" i="1"/>
  <c r="I68" i="1"/>
  <c r="H68" i="1"/>
  <c r="G68" i="1"/>
  <c r="F68" i="1"/>
  <c r="J67" i="1"/>
  <c r="I67" i="1"/>
  <c r="H67" i="1"/>
  <c r="G67" i="1"/>
  <c r="J66" i="1"/>
  <c r="I66" i="1"/>
  <c r="H66" i="1"/>
  <c r="H70" i="1" s="1"/>
  <c r="G66" i="1"/>
  <c r="G70" i="1" s="1"/>
  <c r="I70" i="1" l="1"/>
  <c r="J70" i="1"/>
  <c r="J193" i="1" l="1"/>
  <c r="I193" i="1"/>
  <c r="H193" i="1"/>
  <c r="G193" i="1"/>
  <c r="F193" i="1"/>
  <c r="E191" i="1"/>
  <c r="J210" i="1"/>
  <c r="I210" i="1"/>
  <c r="H210" i="1"/>
  <c r="G210" i="1"/>
  <c r="F210" i="1"/>
  <c r="E209" i="1"/>
  <c r="E208" i="1"/>
  <c r="E207" i="1"/>
  <c r="E206" i="1"/>
  <c r="J205" i="1"/>
  <c r="I205" i="1"/>
  <c r="H205" i="1"/>
  <c r="G205" i="1"/>
  <c r="F205" i="1"/>
  <c r="E204" i="1"/>
  <c r="E203" i="1"/>
  <c r="E202" i="1"/>
  <c r="E201" i="1"/>
  <c r="J200" i="1"/>
  <c r="I200" i="1"/>
  <c r="H200" i="1"/>
  <c r="G200" i="1"/>
  <c r="F200" i="1"/>
  <c r="E199" i="1"/>
  <c r="E198" i="1"/>
  <c r="E197" i="1"/>
  <c r="E196" i="1"/>
  <c r="E210" i="1" l="1"/>
  <c r="E205" i="1"/>
  <c r="E200" i="1"/>
  <c r="H126" i="1"/>
  <c r="H128" i="1"/>
  <c r="J415" i="1" l="1"/>
  <c r="I415" i="1"/>
  <c r="H415" i="1"/>
  <c r="G415" i="1"/>
  <c r="F415" i="1"/>
  <c r="E414" i="1"/>
  <c r="E413" i="1"/>
  <c r="E412" i="1"/>
  <c r="E411" i="1"/>
  <c r="E421" i="1"/>
  <c r="F421" i="1"/>
  <c r="G421" i="1"/>
  <c r="F422" i="1"/>
  <c r="G422" i="1"/>
  <c r="F423" i="1"/>
  <c r="G423" i="1"/>
  <c r="G425" i="1" s="1"/>
  <c r="F424" i="1"/>
  <c r="G424" i="1"/>
  <c r="E426" i="1"/>
  <c r="E427" i="1"/>
  <c r="E422" i="1" s="1"/>
  <c r="E428" i="1"/>
  <c r="E423" i="1" s="1"/>
  <c r="E429" i="1"/>
  <c r="E424" i="1" s="1"/>
  <c r="F430" i="1"/>
  <c r="G430" i="1"/>
  <c r="F425" i="1" l="1"/>
  <c r="E415" i="1"/>
  <c r="E425" i="1"/>
  <c r="E430" i="1"/>
  <c r="J399" i="1"/>
  <c r="I399" i="1"/>
  <c r="H399" i="1"/>
  <c r="G399" i="1"/>
  <c r="F399" i="1"/>
  <c r="J398" i="1"/>
  <c r="I398" i="1"/>
  <c r="H398" i="1"/>
  <c r="G398" i="1"/>
  <c r="F398" i="1"/>
  <c r="J397" i="1"/>
  <c r="I397" i="1"/>
  <c r="H397" i="1"/>
  <c r="G397" i="1"/>
  <c r="F397" i="1"/>
  <c r="J396" i="1"/>
  <c r="I396" i="1"/>
  <c r="G396" i="1"/>
  <c r="F396" i="1"/>
  <c r="J410" i="1"/>
  <c r="I410" i="1"/>
  <c r="H410" i="1"/>
  <c r="G410" i="1"/>
  <c r="F410" i="1"/>
  <c r="E409" i="1"/>
  <c r="E408" i="1"/>
  <c r="E407" i="1"/>
  <c r="E406" i="1"/>
  <c r="E410" i="1" l="1"/>
  <c r="H551" i="1"/>
  <c r="J646" i="1" l="1"/>
  <c r="J641" i="1" s="1"/>
  <c r="I646" i="1"/>
  <c r="I641" i="1" s="1"/>
  <c r="H646" i="1"/>
  <c r="G384" i="1" l="1"/>
  <c r="G131" i="1"/>
  <c r="E566" i="1" l="1"/>
  <c r="E501" i="1"/>
  <c r="E404" i="1"/>
  <c r="E399" i="1" s="1"/>
  <c r="E401" i="1"/>
  <c r="E396" i="1" s="1"/>
  <c r="E394" i="1"/>
  <c r="E391" i="1"/>
  <c r="E326" i="1"/>
  <c r="E258" i="1"/>
  <c r="E222" i="1"/>
  <c r="E213" i="1"/>
  <c r="E193" i="1"/>
  <c r="E188" i="1"/>
  <c r="E151" i="1"/>
  <c r="E123" i="1"/>
  <c r="E101" i="1"/>
  <c r="E92" i="1"/>
  <c r="E83" i="1"/>
  <c r="E62" i="1"/>
  <c r="E41" i="1"/>
  <c r="E36" i="1"/>
  <c r="E31" i="1"/>
  <c r="E26" i="1"/>
  <c r="J366" i="1"/>
  <c r="I366" i="1"/>
  <c r="H366" i="1"/>
  <c r="G366" i="1"/>
  <c r="F366" i="1"/>
  <c r="J380" i="1"/>
  <c r="I380" i="1"/>
  <c r="H380" i="1"/>
  <c r="G380" i="1"/>
  <c r="F380" i="1"/>
  <c r="E379" i="1"/>
  <c r="E378" i="1"/>
  <c r="E377" i="1"/>
  <c r="E376" i="1"/>
  <c r="E21" i="1" l="1"/>
  <c r="E380" i="1"/>
  <c r="G171" i="1" l="1"/>
  <c r="F171" i="1"/>
  <c r="E171" i="1" s="1"/>
  <c r="F131" i="1"/>
  <c r="J814" i="1"/>
  <c r="J813" i="1"/>
  <c r="J812" i="1"/>
  <c r="J811" i="1"/>
  <c r="J801" i="1"/>
  <c r="J790" i="1"/>
  <c r="J785" i="1"/>
  <c r="J780" i="1"/>
  <c r="J774" i="1"/>
  <c r="J773" i="1"/>
  <c r="J768" i="1" s="1"/>
  <c r="J763" i="1" s="1"/>
  <c r="J772" i="1"/>
  <c r="J767" i="1" s="1"/>
  <c r="J762" i="1" s="1"/>
  <c r="J771" i="1"/>
  <c r="J769" i="1"/>
  <c r="J764" i="1" s="1"/>
  <c r="J760" i="1"/>
  <c r="J755" i="1"/>
  <c r="J746" i="1"/>
  <c r="J741" i="1" s="1"/>
  <c r="J744" i="1"/>
  <c r="J743" i="1"/>
  <c r="J742" i="1"/>
  <c r="J740" i="1"/>
  <c r="J735" i="1"/>
  <c r="J730" i="1"/>
  <c r="J724" i="1"/>
  <c r="J723" i="1"/>
  <c r="J722" i="1"/>
  <c r="J721" i="1"/>
  <c r="J720" i="1"/>
  <c r="J715" i="1"/>
  <c r="J710" i="1"/>
  <c r="J705" i="1"/>
  <c r="J700" i="1"/>
  <c r="J695" i="1"/>
  <c r="J690" i="1"/>
  <c r="J685" i="1"/>
  <c r="J680" i="1"/>
  <c r="J675" i="1"/>
  <c r="J670" i="1"/>
  <c r="J664" i="1"/>
  <c r="J659" i="1" s="1"/>
  <c r="J663" i="1"/>
  <c r="J653" i="1" s="1"/>
  <c r="J808" i="1" s="1"/>
  <c r="J662" i="1"/>
  <c r="J652" i="1" s="1"/>
  <c r="J807" i="1" s="1"/>
  <c r="J661" i="1"/>
  <c r="J658" i="1"/>
  <c r="J657" i="1"/>
  <c r="J648" i="1"/>
  <c r="J643" i="1" s="1"/>
  <c r="J647" i="1"/>
  <c r="J642" i="1" s="1"/>
  <c r="J644" i="1"/>
  <c r="J640" i="1"/>
  <c r="J635" i="1"/>
  <c r="J630" i="1"/>
  <c r="J625" i="1"/>
  <c r="J620" i="1"/>
  <c r="J615" i="1"/>
  <c r="J610" i="1"/>
  <c r="J605" i="1"/>
  <c r="J599" i="1"/>
  <c r="J598" i="1"/>
  <c r="J593" i="1" s="1"/>
  <c r="J597" i="1"/>
  <c r="J592" i="1" s="1"/>
  <c r="J596" i="1"/>
  <c r="J594" i="1"/>
  <c r="J590" i="1"/>
  <c r="J585" i="1"/>
  <c r="J580" i="1"/>
  <c r="J571" i="1"/>
  <c r="J575" i="1" s="1"/>
  <c r="J570" i="1"/>
  <c r="J564" i="1"/>
  <c r="J563" i="1"/>
  <c r="J558" i="1" s="1"/>
  <c r="J562" i="1"/>
  <c r="J557" i="1" s="1"/>
  <c r="J561" i="1"/>
  <c r="J559" i="1"/>
  <c r="J551" i="1"/>
  <c r="J555" i="1" s="1"/>
  <c r="J549" i="1"/>
  <c r="J548" i="1"/>
  <c r="J543" i="1" s="1"/>
  <c r="J547" i="1"/>
  <c r="J542" i="1" s="1"/>
  <c r="J546" i="1"/>
  <c r="J544" i="1"/>
  <c r="J540" i="1"/>
  <c r="J535" i="1"/>
  <c r="J530" i="1"/>
  <c r="J521" i="1"/>
  <c r="J525" i="1" s="1"/>
  <c r="J515" i="1"/>
  <c r="J509" i="1"/>
  <c r="J508" i="1"/>
  <c r="J507" i="1"/>
  <c r="J505" i="1"/>
  <c r="J499" i="1"/>
  <c r="J498" i="1"/>
  <c r="J497" i="1"/>
  <c r="J496" i="1"/>
  <c r="J495" i="1"/>
  <c r="J489" i="1"/>
  <c r="J488" i="1"/>
  <c r="J487" i="1"/>
  <c r="J486" i="1"/>
  <c r="J485" i="1"/>
  <c r="J479" i="1"/>
  <c r="J478" i="1"/>
  <c r="J477" i="1"/>
  <c r="J476" i="1"/>
  <c r="J475" i="1"/>
  <c r="J470" i="1"/>
  <c r="J465" i="1"/>
  <c r="J460" i="1"/>
  <c r="J455" i="1"/>
  <c r="J450" i="1"/>
  <c r="J444" i="1"/>
  <c r="J443" i="1"/>
  <c r="J442" i="1"/>
  <c r="J441" i="1"/>
  <c r="J440" i="1"/>
  <c r="J434" i="1"/>
  <c r="J433" i="1"/>
  <c r="J432" i="1"/>
  <c r="J431" i="1"/>
  <c r="J430" i="1"/>
  <c r="J424" i="1"/>
  <c r="J423" i="1"/>
  <c r="J422" i="1"/>
  <c r="J421" i="1"/>
  <c r="J405" i="1"/>
  <c r="J400" i="1"/>
  <c r="J395" i="1"/>
  <c r="J390" i="1"/>
  <c r="J384" i="1"/>
  <c r="J383" i="1"/>
  <c r="J382" i="1"/>
  <c r="J381" i="1"/>
  <c r="J375" i="1"/>
  <c r="J369" i="1"/>
  <c r="J368" i="1"/>
  <c r="J367" i="1"/>
  <c r="J355" i="1"/>
  <c r="J350" i="1"/>
  <c r="J345" i="1"/>
  <c r="J340" i="1"/>
  <c r="J335" i="1"/>
  <c r="J330" i="1"/>
  <c r="J324" i="1"/>
  <c r="J322" i="1"/>
  <c r="J320" i="1"/>
  <c r="J315" i="1"/>
  <c r="J306" i="1"/>
  <c r="J310" i="1" s="1"/>
  <c r="J305" i="1"/>
  <c r="J300" i="1"/>
  <c r="J295" i="1"/>
  <c r="J289" i="1"/>
  <c r="J254" i="1" s="1"/>
  <c r="J288" i="1"/>
  <c r="J253" i="1" s="1"/>
  <c r="J287" i="1"/>
  <c r="J252" i="1" s="1"/>
  <c r="J286" i="1"/>
  <c r="J251" i="1" s="1"/>
  <c r="J285" i="1"/>
  <c r="J280" i="1"/>
  <c r="J275" i="1"/>
  <c r="J270" i="1"/>
  <c r="J264" i="1"/>
  <c r="J263" i="1"/>
  <c r="J262" i="1"/>
  <c r="J261" i="1"/>
  <c r="J260" i="1"/>
  <c r="J250" i="1"/>
  <c r="J245" i="1"/>
  <c r="J240" i="1"/>
  <c r="J235" i="1"/>
  <c r="J229" i="1"/>
  <c r="J228" i="1"/>
  <c r="J227" i="1"/>
  <c r="J226" i="1"/>
  <c r="J225" i="1"/>
  <c r="J219" i="1"/>
  <c r="J218" i="1"/>
  <c r="J217" i="1"/>
  <c r="J216" i="1"/>
  <c r="J215" i="1"/>
  <c r="J195" i="1"/>
  <c r="J190" i="1"/>
  <c r="J184" i="1"/>
  <c r="J183" i="1"/>
  <c r="J182" i="1"/>
  <c r="J181" i="1"/>
  <c r="J180" i="1"/>
  <c r="J175" i="1"/>
  <c r="J169" i="1"/>
  <c r="J168" i="1"/>
  <c r="J167" i="1"/>
  <c r="J166" i="1"/>
  <c r="J165" i="1"/>
  <c r="J159" i="1"/>
  <c r="J158" i="1"/>
  <c r="J157" i="1"/>
  <c r="J156" i="1"/>
  <c r="J155" i="1"/>
  <c r="J149" i="1"/>
  <c r="J148" i="1"/>
  <c r="J147" i="1"/>
  <c r="J146" i="1"/>
  <c r="J145" i="1"/>
  <c r="J140" i="1"/>
  <c r="J135" i="1"/>
  <c r="J129" i="1"/>
  <c r="J128" i="1"/>
  <c r="J127" i="1"/>
  <c r="J126" i="1"/>
  <c r="J125" i="1"/>
  <c r="J119" i="1"/>
  <c r="J118" i="1"/>
  <c r="J117" i="1"/>
  <c r="J116" i="1"/>
  <c r="J115" i="1"/>
  <c r="J109" i="1"/>
  <c r="J108" i="1"/>
  <c r="J107" i="1"/>
  <c r="J105" i="1"/>
  <c r="J99" i="1"/>
  <c r="J98" i="1"/>
  <c r="J97" i="1"/>
  <c r="J96" i="1"/>
  <c r="J95" i="1"/>
  <c r="J89" i="1"/>
  <c r="J88" i="1"/>
  <c r="J87" i="1"/>
  <c r="J86" i="1"/>
  <c r="J85" i="1"/>
  <c r="J79" i="1"/>
  <c r="J78" i="1"/>
  <c r="J77" i="1"/>
  <c r="J76" i="1"/>
  <c r="J65" i="1"/>
  <c r="J59" i="1"/>
  <c r="J58" i="1"/>
  <c r="J57" i="1"/>
  <c r="J56" i="1"/>
  <c r="J50" i="1"/>
  <c r="J45" i="1"/>
  <c r="J40" i="1"/>
  <c r="J35" i="1"/>
  <c r="J30" i="1"/>
  <c r="J24" i="1"/>
  <c r="J23" i="1"/>
  <c r="J22" i="1"/>
  <c r="J654" i="1" l="1"/>
  <c r="J649" i="1" s="1"/>
  <c r="J804" i="1" s="1"/>
  <c r="J100" i="1"/>
  <c r="J370" i="1"/>
  <c r="J110" i="1"/>
  <c r="J230" i="1"/>
  <c r="J160" i="1"/>
  <c r="J550" i="1"/>
  <c r="J150" i="1"/>
  <c r="J745" i="1"/>
  <c r="J500" i="1"/>
  <c r="J510" i="1"/>
  <c r="J775" i="1"/>
  <c r="J385" i="1"/>
  <c r="J435" i="1"/>
  <c r="J490" i="1"/>
  <c r="J565" i="1"/>
  <c r="J655" i="1"/>
  <c r="J725" i="1"/>
  <c r="J645" i="1"/>
  <c r="J665" i="1"/>
  <c r="J805" i="1"/>
  <c r="J120" i="1"/>
  <c r="J806" i="1"/>
  <c r="J220" i="1"/>
  <c r="J265" i="1"/>
  <c r="J255" i="1"/>
  <c r="J425" i="1"/>
  <c r="J480" i="1"/>
  <c r="J600" i="1"/>
  <c r="J815" i="1"/>
  <c r="J445" i="1"/>
  <c r="J325" i="1"/>
  <c r="J185" i="1"/>
  <c r="J170" i="1"/>
  <c r="J130" i="1"/>
  <c r="J90" i="1"/>
  <c r="J797" i="1"/>
  <c r="J80" i="1"/>
  <c r="J60" i="1"/>
  <c r="J793" i="1"/>
  <c r="J799" i="1"/>
  <c r="J650" i="1"/>
  <c r="J25" i="1"/>
  <c r="J541" i="1"/>
  <c r="J545" i="1" s="1"/>
  <c r="J556" i="1"/>
  <c r="J560" i="1" s="1"/>
  <c r="J591" i="1"/>
  <c r="J595" i="1" s="1"/>
  <c r="J750" i="1"/>
  <c r="J766" i="1"/>
  <c r="J794" i="1"/>
  <c r="J798" i="1"/>
  <c r="J656" i="1"/>
  <c r="J660" i="1" s="1"/>
  <c r="J809" i="1"/>
  <c r="J810" i="1" s="1"/>
  <c r="J290" i="1"/>
  <c r="J792" i="1"/>
  <c r="G286" i="1"/>
  <c r="J791" i="1" l="1"/>
  <c r="J795" i="1" s="1"/>
  <c r="J770" i="1"/>
  <c r="J761" i="1"/>
  <c r="J796" i="1" s="1"/>
  <c r="G486" i="1"/>
  <c r="J765" i="1" l="1"/>
  <c r="J800" i="1"/>
  <c r="I226" i="1"/>
  <c r="H226" i="1"/>
  <c r="G226" i="1"/>
  <c r="F226" i="1"/>
  <c r="I250" i="1"/>
  <c r="H250" i="1"/>
  <c r="G250" i="1"/>
  <c r="F250" i="1"/>
  <c r="E249" i="1"/>
  <c r="E248" i="1"/>
  <c r="E247" i="1"/>
  <c r="E246" i="1"/>
  <c r="E250" i="1" l="1"/>
  <c r="G217" i="1"/>
  <c r="G571" i="1" l="1"/>
  <c r="G596" i="1"/>
  <c r="I640" i="1"/>
  <c r="H640" i="1"/>
  <c r="G640" i="1"/>
  <c r="F640" i="1"/>
  <c r="E639" i="1"/>
  <c r="E638" i="1"/>
  <c r="E637" i="1"/>
  <c r="E636" i="1"/>
  <c r="E640" i="1" l="1"/>
  <c r="G322" i="1"/>
  <c r="G646" i="1" l="1"/>
  <c r="I571" i="1"/>
  <c r="F571" i="1"/>
  <c r="I661" i="1" l="1"/>
  <c r="H661" i="1"/>
  <c r="G661" i="1"/>
  <c r="F661" i="1"/>
  <c r="E739" i="1"/>
  <c r="E738" i="1"/>
  <c r="E737" i="1"/>
  <c r="E736" i="1"/>
  <c r="E716" i="1"/>
  <c r="I596" i="1" l="1"/>
  <c r="F596" i="1"/>
  <c r="I635" i="1"/>
  <c r="H635" i="1"/>
  <c r="G635" i="1"/>
  <c r="F635" i="1"/>
  <c r="E634" i="1"/>
  <c r="E633" i="1"/>
  <c r="E632" i="1"/>
  <c r="E631" i="1"/>
  <c r="I630" i="1"/>
  <c r="H630" i="1"/>
  <c r="G630" i="1"/>
  <c r="F630" i="1"/>
  <c r="E629" i="1"/>
  <c r="E628" i="1"/>
  <c r="E627" i="1"/>
  <c r="E626" i="1"/>
  <c r="F261" i="1"/>
  <c r="I305" i="1"/>
  <c r="H305" i="1"/>
  <c r="G305" i="1"/>
  <c r="F305" i="1"/>
  <c r="E304" i="1"/>
  <c r="E303" i="1"/>
  <c r="E302" i="1"/>
  <c r="E301" i="1"/>
  <c r="F384" i="1"/>
  <c r="I383" i="1"/>
  <c r="H383" i="1"/>
  <c r="G383" i="1"/>
  <c r="F383" i="1"/>
  <c r="I382" i="1"/>
  <c r="H382" i="1"/>
  <c r="G382" i="1"/>
  <c r="F382" i="1"/>
  <c r="I381" i="1"/>
  <c r="H381" i="1"/>
  <c r="G381" i="1"/>
  <c r="F381" i="1"/>
  <c r="I390" i="1"/>
  <c r="H390" i="1"/>
  <c r="G390" i="1"/>
  <c r="F390" i="1"/>
  <c r="E389" i="1"/>
  <c r="E388" i="1"/>
  <c r="E387" i="1"/>
  <c r="E386" i="1"/>
  <c r="E635" i="1" l="1"/>
  <c r="E630" i="1"/>
  <c r="E305" i="1"/>
  <c r="E390" i="1"/>
  <c r="I324" i="1"/>
  <c r="H324" i="1"/>
  <c r="G324" i="1"/>
  <c r="F324" i="1"/>
  <c r="I322" i="1"/>
  <c r="H322" i="1"/>
  <c r="F322" i="1"/>
  <c r="I355" i="1"/>
  <c r="H355" i="1"/>
  <c r="G355" i="1"/>
  <c r="F355" i="1"/>
  <c r="E354" i="1"/>
  <c r="E353" i="1"/>
  <c r="E352" i="1"/>
  <c r="E351" i="1"/>
  <c r="I350" i="1"/>
  <c r="H350" i="1"/>
  <c r="G350" i="1"/>
  <c r="F350" i="1"/>
  <c r="E349" i="1"/>
  <c r="E348" i="1"/>
  <c r="E347" i="1"/>
  <c r="E346" i="1"/>
  <c r="E355" i="1" l="1"/>
  <c r="E350" i="1"/>
  <c r="I625" i="1" l="1"/>
  <c r="H625" i="1"/>
  <c r="G625" i="1"/>
  <c r="F625" i="1"/>
  <c r="E624" i="1"/>
  <c r="E623" i="1"/>
  <c r="E622" i="1"/>
  <c r="E621" i="1"/>
  <c r="E625" i="1" l="1"/>
  <c r="I509" i="1"/>
  <c r="H509" i="1"/>
  <c r="G509" i="1"/>
  <c r="I508" i="1"/>
  <c r="H508" i="1"/>
  <c r="G508" i="1"/>
  <c r="I507" i="1"/>
  <c r="H507" i="1"/>
  <c r="G507" i="1"/>
  <c r="F509" i="1"/>
  <c r="F508" i="1"/>
  <c r="F507" i="1"/>
  <c r="I515" i="1"/>
  <c r="H515" i="1"/>
  <c r="G515" i="1"/>
  <c r="F515" i="1"/>
  <c r="E514" i="1"/>
  <c r="E513" i="1"/>
  <c r="E512" i="1"/>
  <c r="E511" i="1"/>
  <c r="H510" i="1" l="1"/>
  <c r="G510" i="1"/>
  <c r="E508" i="1"/>
  <c r="I510" i="1"/>
  <c r="E507" i="1"/>
  <c r="E515" i="1"/>
  <c r="E509" i="1"/>
  <c r="F510" i="1"/>
  <c r="I441" i="1"/>
  <c r="H441" i="1"/>
  <c r="G441" i="1"/>
  <c r="F441" i="1"/>
  <c r="I475" i="1"/>
  <c r="H475" i="1"/>
  <c r="G475" i="1"/>
  <c r="F475" i="1"/>
  <c r="E474" i="1"/>
  <c r="E473" i="1"/>
  <c r="E472" i="1"/>
  <c r="E471" i="1"/>
  <c r="E510" i="1" l="1"/>
  <c r="E475" i="1"/>
  <c r="I128" i="1" l="1"/>
  <c r="H561" i="1"/>
  <c r="I561" i="1"/>
  <c r="H563" i="1"/>
  <c r="I563" i="1"/>
  <c r="H498" i="1"/>
  <c r="I498" i="1"/>
  <c r="I486" i="1"/>
  <c r="H488" i="1"/>
  <c r="I488" i="1"/>
  <c r="I801" i="1"/>
  <c r="H801" i="1"/>
  <c r="G801" i="1"/>
  <c r="F801" i="1"/>
  <c r="I261" i="1"/>
  <c r="H261" i="1"/>
  <c r="G261" i="1"/>
  <c r="I275" i="1"/>
  <c r="H275" i="1"/>
  <c r="G275" i="1"/>
  <c r="F275" i="1"/>
  <c r="E274" i="1"/>
  <c r="E273" i="1"/>
  <c r="E272" i="1"/>
  <c r="E271" i="1"/>
  <c r="I217" i="1"/>
  <c r="H217" i="1"/>
  <c r="I811" i="1"/>
  <c r="H811" i="1"/>
  <c r="G811" i="1"/>
  <c r="F811" i="1"/>
  <c r="E801" i="1" l="1"/>
  <c r="E275" i="1"/>
  <c r="I521" i="1" l="1"/>
  <c r="H521" i="1"/>
  <c r="H525" i="1" s="1"/>
  <c r="G521" i="1"/>
  <c r="F521" i="1"/>
  <c r="I551" i="1"/>
  <c r="H555" i="1"/>
  <c r="G551" i="1"/>
  <c r="G555" i="1" s="1"/>
  <c r="F551" i="1"/>
  <c r="I540" i="1"/>
  <c r="H540" i="1"/>
  <c r="G540" i="1"/>
  <c r="F540" i="1"/>
  <c r="E539" i="1"/>
  <c r="E538" i="1"/>
  <c r="E537" i="1"/>
  <c r="E536" i="1"/>
  <c r="I479" i="1"/>
  <c r="H479" i="1"/>
  <c r="G479" i="1"/>
  <c r="I478" i="1"/>
  <c r="H478" i="1"/>
  <c r="G478" i="1"/>
  <c r="I477" i="1"/>
  <c r="H477" i="1"/>
  <c r="G477" i="1"/>
  <c r="I476" i="1"/>
  <c r="H476" i="1"/>
  <c r="G476" i="1"/>
  <c r="F479" i="1"/>
  <c r="F478" i="1"/>
  <c r="F477" i="1"/>
  <c r="F476" i="1"/>
  <c r="I485" i="1"/>
  <c r="H485" i="1"/>
  <c r="G485" i="1"/>
  <c r="F485" i="1"/>
  <c r="E484" i="1"/>
  <c r="E483" i="1"/>
  <c r="E482" i="1"/>
  <c r="E481" i="1"/>
  <c r="G306" i="1"/>
  <c r="G146" i="1"/>
  <c r="G118" i="1"/>
  <c r="G106" i="1"/>
  <c r="I814" i="1"/>
  <c r="H814" i="1"/>
  <c r="G814" i="1"/>
  <c r="I813" i="1"/>
  <c r="H813" i="1"/>
  <c r="G813" i="1"/>
  <c r="I812" i="1"/>
  <c r="H812" i="1"/>
  <c r="G812" i="1"/>
  <c r="I790" i="1"/>
  <c r="H790" i="1"/>
  <c r="G790" i="1"/>
  <c r="I785" i="1"/>
  <c r="H785" i="1"/>
  <c r="G785" i="1"/>
  <c r="I780" i="1"/>
  <c r="H780" i="1"/>
  <c r="G780" i="1"/>
  <c r="I774" i="1"/>
  <c r="H774" i="1"/>
  <c r="G774" i="1"/>
  <c r="I773" i="1"/>
  <c r="H773" i="1"/>
  <c r="G773" i="1"/>
  <c r="I772" i="1"/>
  <c r="H772" i="1"/>
  <c r="G772" i="1"/>
  <c r="I771" i="1"/>
  <c r="H771" i="1"/>
  <c r="H766" i="1" s="1"/>
  <c r="H761" i="1" s="1"/>
  <c r="G771" i="1"/>
  <c r="G766" i="1" s="1"/>
  <c r="I769" i="1"/>
  <c r="I764" i="1" s="1"/>
  <c r="H769" i="1"/>
  <c r="H764" i="1" s="1"/>
  <c r="G769" i="1"/>
  <c r="G764" i="1" s="1"/>
  <c r="I768" i="1"/>
  <c r="I763" i="1" s="1"/>
  <c r="H768" i="1"/>
  <c r="G768" i="1"/>
  <c r="I767" i="1"/>
  <c r="I762" i="1" s="1"/>
  <c r="H767" i="1"/>
  <c r="H762" i="1" s="1"/>
  <c r="G767" i="1"/>
  <c r="G762" i="1" s="1"/>
  <c r="I766" i="1"/>
  <c r="I761" i="1" s="1"/>
  <c r="H763" i="1"/>
  <c r="G763" i="1"/>
  <c r="I760" i="1"/>
  <c r="H760" i="1"/>
  <c r="G760" i="1"/>
  <c r="I755" i="1"/>
  <c r="H755" i="1"/>
  <c r="G755" i="1"/>
  <c r="I746" i="1"/>
  <c r="I750" i="1" s="1"/>
  <c r="H746" i="1"/>
  <c r="H750" i="1" s="1"/>
  <c r="G746" i="1"/>
  <c r="G750" i="1" s="1"/>
  <c r="I744" i="1"/>
  <c r="H744" i="1"/>
  <c r="G744" i="1"/>
  <c r="I743" i="1"/>
  <c r="H743" i="1"/>
  <c r="G743" i="1"/>
  <c r="I742" i="1"/>
  <c r="H742" i="1"/>
  <c r="G742" i="1"/>
  <c r="I741" i="1"/>
  <c r="H741" i="1"/>
  <c r="G741" i="1"/>
  <c r="I740" i="1"/>
  <c r="H740" i="1"/>
  <c r="G740" i="1"/>
  <c r="I735" i="1"/>
  <c r="H735" i="1"/>
  <c r="G735" i="1"/>
  <c r="I730" i="1"/>
  <c r="H730" i="1"/>
  <c r="G730" i="1"/>
  <c r="I724" i="1"/>
  <c r="H724" i="1"/>
  <c r="G724" i="1"/>
  <c r="I723" i="1"/>
  <c r="H723" i="1"/>
  <c r="G723" i="1"/>
  <c r="I722" i="1"/>
  <c r="H722" i="1"/>
  <c r="G722" i="1"/>
  <c r="I721" i="1"/>
  <c r="H721" i="1"/>
  <c r="G721" i="1"/>
  <c r="I720" i="1"/>
  <c r="H720" i="1"/>
  <c r="G720" i="1"/>
  <c r="I715" i="1"/>
  <c r="H715" i="1"/>
  <c r="G715" i="1"/>
  <c r="I710" i="1"/>
  <c r="H710" i="1"/>
  <c r="G710" i="1"/>
  <c r="I705" i="1"/>
  <c r="H705" i="1"/>
  <c r="G705" i="1"/>
  <c r="I700" i="1"/>
  <c r="H700" i="1"/>
  <c r="G700" i="1"/>
  <c r="I695" i="1"/>
  <c r="H695" i="1"/>
  <c r="G695" i="1"/>
  <c r="I690" i="1"/>
  <c r="H690" i="1"/>
  <c r="G690" i="1"/>
  <c r="I685" i="1"/>
  <c r="H685" i="1"/>
  <c r="G685" i="1"/>
  <c r="I680" i="1"/>
  <c r="H680" i="1"/>
  <c r="G680" i="1"/>
  <c r="I675" i="1"/>
  <c r="H675" i="1"/>
  <c r="G675" i="1"/>
  <c r="I670" i="1"/>
  <c r="H670" i="1"/>
  <c r="G670" i="1"/>
  <c r="I664" i="1"/>
  <c r="I654" i="1" s="1"/>
  <c r="I809" i="1" s="1"/>
  <c r="H664" i="1"/>
  <c r="H659" i="1" s="1"/>
  <c r="G664" i="1"/>
  <c r="G644" i="1" s="1"/>
  <c r="I663" i="1"/>
  <c r="I653" i="1" s="1"/>
  <c r="I808" i="1" s="1"/>
  <c r="H663" i="1"/>
  <c r="H653" i="1" s="1"/>
  <c r="H808" i="1" s="1"/>
  <c r="G663" i="1"/>
  <c r="G653" i="1" s="1"/>
  <c r="G808" i="1" s="1"/>
  <c r="I662" i="1"/>
  <c r="I652" i="1" s="1"/>
  <c r="I807" i="1" s="1"/>
  <c r="H662" i="1"/>
  <c r="G662" i="1"/>
  <c r="G652" i="1" s="1"/>
  <c r="G807" i="1" s="1"/>
  <c r="I656" i="1"/>
  <c r="G656" i="1"/>
  <c r="I658" i="1"/>
  <c r="H658" i="1"/>
  <c r="G658" i="1"/>
  <c r="I657" i="1"/>
  <c r="H657" i="1"/>
  <c r="G657" i="1"/>
  <c r="H654" i="1"/>
  <c r="H809" i="1" s="1"/>
  <c r="H652" i="1"/>
  <c r="H807" i="1" s="1"/>
  <c r="I806" i="1"/>
  <c r="H651" i="1"/>
  <c r="G651" i="1"/>
  <c r="G806" i="1" s="1"/>
  <c r="I648" i="1"/>
  <c r="I643" i="1" s="1"/>
  <c r="H648" i="1"/>
  <c r="H643" i="1" s="1"/>
  <c r="G648" i="1"/>
  <c r="I647" i="1"/>
  <c r="I642" i="1" s="1"/>
  <c r="H647" i="1"/>
  <c r="H642" i="1" s="1"/>
  <c r="G647" i="1"/>
  <c r="G802" i="1" s="1"/>
  <c r="I620" i="1"/>
  <c r="H620" i="1"/>
  <c r="G620" i="1"/>
  <c r="I615" i="1"/>
  <c r="H615" i="1"/>
  <c r="G615" i="1"/>
  <c r="I610" i="1"/>
  <c r="H610" i="1"/>
  <c r="G610" i="1"/>
  <c r="I605" i="1"/>
  <c r="H605" i="1"/>
  <c r="G605" i="1"/>
  <c r="I599" i="1"/>
  <c r="I594" i="1" s="1"/>
  <c r="H599" i="1"/>
  <c r="H594" i="1" s="1"/>
  <c r="G599" i="1"/>
  <c r="G594" i="1" s="1"/>
  <c r="I598" i="1"/>
  <c r="I593" i="1" s="1"/>
  <c r="H598" i="1"/>
  <c r="H593" i="1" s="1"/>
  <c r="G598" i="1"/>
  <c r="G593" i="1" s="1"/>
  <c r="I597" i="1"/>
  <c r="I592" i="1" s="1"/>
  <c r="H597" i="1"/>
  <c r="H592" i="1" s="1"/>
  <c r="G597" i="1"/>
  <c r="G592" i="1" s="1"/>
  <c r="H591" i="1"/>
  <c r="G591" i="1"/>
  <c r="I591" i="1"/>
  <c r="I590" i="1"/>
  <c r="H590" i="1"/>
  <c r="G590" i="1"/>
  <c r="I585" i="1"/>
  <c r="H585" i="1"/>
  <c r="G585" i="1"/>
  <c r="I580" i="1"/>
  <c r="H580" i="1"/>
  <c r="G580" i="1"/>
  <c r="I575" i="1"/>
  <c r="H575" i="1"/>
  <c r="G575" i="1"/>
  <c r="I570" i="1"/>
  <c r="H570" i="1"/>
  <c r="G570" i="1"/>
  <c r="I564" i="1"/>
  <c r="H564" i="1"/>
  <c r="G564" i="1"/>
  <c r="G563" i="1"/>
  <c r="G558" i="1" s="1"/>
  <c r="I562" i="1"/>
  <c r="I557" i="1" s="1"/>
  <c r="H562" i="1"/>
  <c r="H557" i="1" s="1"/>
  <c r="G562" i="1"/>
  <c r="G557" i="1" s="1"/>
  <c r="G561" i="1"/>
  <c r="G556" i="1" s="1"/>
  <c r="I559" i="1"/>
  <c r="H559" i="1"/>
  <c r="G559" i="1"/>
  <c r="I558" i="1"/>
  <c r="H558" i="1"/>
  <c r="I556" i="1"/>
  <c r="H556" i="1"/>
  <c r="I555" i="1"/>
  <c r="I549" i="1"/>
  <c r="I544" i="1" s="1"/>
  <c r="H549" i="1"/>
  <c r="H544" i="1" s="1"/>
  <c r="G549" i="1"/>
  <c r="I548" i="1"/>
  <c r="H548" i="1"/>
  <c r="H543" i="1" s="1"/>
  <c r="G548" i="1"/>
  <c r="G543" i="1" s="1"/>
  <c r="I547" i="1"/>
  <c r="I542" i="1" s="1"/>
  <c r="H547" i="1"/>
  <c r="H542" i="1" s="1"/>
  <c r="G547" i="1"/>
  <c r="G542" i="1" s="1"/>
  <c r="I546" i="1"/>
  <c r="I541" i="1" s="1"/>
  <c r="G544" i="1"/>
  <c r="I543" i="1"/>
  <c r="I535" i="1"/>
  <c r="H535" i="1"/>
  <c r="G535" i="1"/>
  <c r="I530" i="1"/>
  <c r="H530" i="1"/>
  <c r="G530" i="1"/>
  <c r="I525" i="1"/>
  <c r="G525" i="1"/>
  <c r="I505" i="1"/>
  <c r="H505" i="1"/>
  <c r="G505" i="1"/>
  <c r="I499" i="1"/>
  <c r="H499" i="1"/>
  <c r="G499" i="1"/>
  <c r="G498" i="1"/>
  <c r="I497" i="1"/>
  <c r="H497" i="1"/>
  <c r="G497" i="1"/>
  <c r="I496" i="1"/>
  <c r="H496" i="1"/>
  <c r="G496" i="1"/>
  <c r="I495" i="1"/>
  <c r="H495" i="1"/>
  <c r="G495" i="1"/>
  <c r="I489" i="1"/>
  <c r="H489" i="1"/>
  <c r="G489" i="1"/>
  <c r="G488" i="1"/>
  <c r="I487" i="1"/>
  <c r="H487" i="1"/>
  <c r="G487" i="1"/>
  <c r="I470" i="1"/>
  <c r="H470" i="1"/>
  <c r="G470" i="1"/>
  <c r="I465" i="1"/>
  <c r="H465" i="1"/>
  <c r="G465" i="1"/>
  <c r="I460" i="1"/>
  <c r="H460" i="1"/>
  <c r="G460" i="1"/>
  <c r="I455" i="1"/>
  <c r="H455" i="1"/>
  <c r="G455" i="1"/>
  <c r="I450" i="1"/>
  <c r="H450" i="1"/>
  <c r="G450" i="1"/>
  <c r="I444" i="1"/>
  <c r="H444" i="1"/>
  <c r="G444" i="1"/>
  <c r="I443" i="1"/>
  <c r="H443" i="1"/>
  <c r="G443" i="1"/>
  <c r="I442" i="1"/>
  <c r="H442" i="1"/>
  <c r="G442" i="1"/>
  <c r="I440" i="1"/>
  <c r="H440" i="1"/>
  <c r="G440" i="1"/>
  <c r="I434" i="1"/>
  <c r="H434" i="1"/>
  <c r="G434" i="1"/>
  <c r="I433" i="1"/>
  <c r="H433" i="1"/>
  <c r="G433" i="1"/>
  <c r="I432" i="1"/>
  <c r="H432" i="1"/>
  <c r="G432" i="1"/>
  <c r="I431" i="1"/>
  <c r="H431" i="1"/>
  <c r="G431" i="1"/>
  <c r="I430" i="1"/>
  <c r="H430" i="1"/>
  <c r="I424" i="1"/>
  <c r="H424" i="1"/>
  <c r="I423" i="1"/>
  <c r="H423" i="1"/>
  <c r="I422" i="1"/>
  <c r="H422" i="1"/>
  <c r="I421" i="1"/>
  <c r="H421" i="1"/>
  <c r="I405" i="1"/>
  <c r="H405" i="1"/>
  <c r="G405" i="1"/>
  <c r="I395" i="1"/>
  <c r="H395" i="1"/>
  <c r="G395" i="1"/>
  <c r="I384" i="1"/>
  <c r="I375" i="1"/>
  <c r="H375" i="1"/>
  <c r="G375" i="1"/>
  <c r="I369" i="1"/>
  <c r="H369" i="1"/>
  <c r="G369" i="1"/>
  <c r="I368" i="1"/>
  <c r="H368" i="1"/>
  <c r="G368" i="1"/>
  <c r="I367" i="1"/>
  <c r="H367" i="1"/>
  <c r="G367" i="1"/>
  <c r="I345" i="1"/>
  <c r="H345" i="1"/>
  <c r="G345" i="1"/>
  <c r="I340" i="1"/>
  <c r="H340" i="1"/>
  <c r="G340" i="1"/>
  <c r="I335" i="1"/>
  <c r="H335" i="1"/>
  <c r="G335" i="1"/>
  <c r="I330" i="1"/>
  <c r="H330" i="1"/>
  <c r="G330" i="1"/>
  <c r="I320" i="1"/>
  <c r="H320" i="1"/>
  <c r="G320" i="1"/>
  <c r="I315" i="1"/>
  <c r="H315" i="1"/>
  <c r="G315" i="1"/>
  <c r="I306" i="1"/>
  <c r="I310" i="1" s="1"/>
  <c r="H306" i="1"/>
  <c r="H310" i="1" s="1"/>
  <c r="I300" i="1"/>
  <c r="H300" i="1"/>
  <c r="G300" i="1"/>
  <c r="I295" i="1"/>
  <c r="H295" i="1"/>
  <c r="G295" i="1"/>
  <c r="I289" i="1"/>
  <c r="I254" i="1" s="1"/>
  <c r="H289" i="1"/>
  <c r="G289" i="1"/>
  <c r="G254" i="1" s="1"/>
  <c r="I288" i="1"/>
  <c r="I253" i="1" s="1"/>
  <c r="H288" i="1"/>
  <c r="H253" i="1" s="1"/>
  <c r="G288" i="1"/>
  <c r="G253" i="1" s="1"/>
  <c r="I287" i="1"/>
  <c r="H287" i="1"/>
  <c r="H252" i="1" s="1"/>
  <c r="G287" i="1"/>
  <c r="G252" i="1" s="1"/>
  <c r="I286" i="1"/>
  <c r="I251" i="1" s="1"/>
  <c r="H286" i="1"/>
  <c r="H251" i="1" s="1"/>
  <c r="G251" i="1"/>
  <c r="I285" i="1"/>
  <c r="H285" i="1"/>
  <c r="G285" i="1"/>
  <c r="I280" i="1"/>
  <c r="H280" i="1"/>
  <c r="G280" i="1"/>
  <c r="I270" i="1"/>
  <c r="H270" i="1"/>
  <c r="G270" i="1"/>
  <c r="I264" i="1"/>
  <c r="H264" i="1"/>
  <c r="G264" i="1"/>
  <c r="I263" i="1"/>
  <c r="H263" i="1"/>
  <c r="G263" i="1"/>
  <c r="I262" i="1"/>
  <c r="H262" i="1"/>
  <c r="G262" i="1"/>
  <c r="I260" i="1"/>
  <c r="H260" i="1"/>
  <c r="G260" i="1"/>
  <c r="H254" i="1"/>
  <c r="I252" i="1"/>
  <c r="I245" i="1"/>
  <c r="H245" i="1"/>
  <c r="G245" i="1"/>
  <c r="I240" i="1"/>
  <c r="H240" i="1"/>
  <c r="G240" i="1"/>
  <c r="I235" i="1"/>
  <c r="H235" i="1"/>
  <c r="G235" i="1"/>
  <c r="I229" i="1"/>
  <c r="H229" i="1"/>
  <c r="G229" i="1"/>
  <c r="I228" i="1"/>
  <c r="H228" i="1"/>
  <c r="G228" i="1"/>
  <c r="I227" i="1"/>
  <c r="H227" i="1"/>
  <c r="G227" i="1"/>
  <c r="I225" i="1"/>
  <c r="H225" i="1"/>
  <c r="G225" i="1"/>
  <c r="I219" i="1"/>
  <c r="H219" i="1"/>
  <c r="G219" i="1"/>
  <c r="I218" i="1"/>
  <c r="H218" i="1"/>
  <c r="G218" i="1"/>
  <c r="I216" i="1"/>
  <c r="H216" i="1"/>
  <c r="G216" i="1"/>
  <c r="I215" i="1"/>
  <c r="H215" i="1"/>
  <c r="G215" i="1"/>
  <c r="I195" i="1"/>
  <c r="H195" i="1"/>
  <c r="G195" i="1"/>
  <c r="I190" i="1"/>
  <c r="H190" i="1"/>
  <c r="G190" i="1"/>
  <c r="I184" i="1"/>
  <c r="H184" i="1"/>
  <c r="G184" i="1"/>
  <c r="I183" i="1"/>
  <c r="H183" i="1"/>
  <c r="G183" i="1"/>
  <c r="I182" i="1"/>
  <c r="H182" i="1"/>
  <c r="G182" i="1"/>
  <c r="I181" i="1"/>
  <c r="H181" i="1"/>
  <c r="G181" i="1"/>
  <c r="I180" i="1"/>
  <c r="H180" i="1"/>
  <c r="G180" i="1"/>
  <c r="I175" i="1"/>
  <c r="H175" i="1"/>
  <c r="G175" i="1"/>
  <c r="I169" i="1"/>
  <c r="H169" i="1"/>
  <c r="G169" i="1"/>
  <c r="I168" i="1"/>
  <c r="H168" i="1"/>
  <c r="G168" i="1"/>
  <c r="I167" i="1"/>
  <c r="H167" i="1"/>
  <c r="G167" i="1"/>
  <c r="I166" i="1"/>
  <c r="H166" i="1"/>
  <c r="G166" i="1"/>
  <c r="I165" i="1"/>
  <c r="H165" i="1"/>
  <c r="G165" i="1"/>
  <c r="I159" i="1"/>
  <c r="H159" i="1"/>
  <c r="G159" i="1"/>
  <c r="I158" i="1"/>
  <c r="H158" i="1"/>
  <c r="G158" i="1"/>
  <c r="I157" i="1"/>
  <c r="H157" i="1"/>
  <c r="G157" i="1"/>
  <c r="I156" i="1"/>
  <c r="H156" i="1"/>
  <c r="G156" i="1"/>
  <c r="I155" i="1"/>
  <c r="H155" i="1"/>
  <c r="G155" i="1"/>
  <c r="I149" i="1"/>
  <c r="H149" i="1"/>
  <c r="G149" i="1"/>
  <c r="I148" i="1"/>
  <c r="H148" i="1"/>
  <c r="G148" i="1"/>
  <c r="I147" i="1"/>
  <c r="H147" i="1"/>
  <c r="G147" i="1"/>
  <c r="I146" i="1"/>
  <c r="H146" i="1"/>
  <c r="I145" i="1"/>
  <c r="H145" i="1"/>
  <c r="G145" i="1"/>
  <c r="I140" i="1"/>
  <c r="H140" i="1"/>
  <c r="G140" i="1"/>
  <c r="I135" i="1"/>
  <c r="H135" i="1"/>
  <c r="G135" i="1"/>
  <c r="I129" i="1"/>
  <c r="H129" i="1"/>
  <c r="G129" i="1"/>
  <c r="G128" i="1"/>
  <c r="I127" i="1"/>
  <c r="H127" i="1"/>
  <c r="G127" i="1"/>
  <c r="I126" i="1"/>
  <c r="G126" i="1"/>
  <c r="I125" i="1"/>
  <c r="H125" i="1"/>
  <c r="G125" i="1"/>
  <c r="I119" i="1"/>
  <c r="H119" i="1"/>
  <c r="G119" i="1"/>
  <c r="I118" i="1"/>
  <c r="H118" i="1"/>
  <c r="I117" i="1"/>
  <c r="H117" i="1"/>
  <c r="G117" i="1"/>
  <c r="I116" i="1"/>
  <c r="H116" i="1"/>
  <c r="G116" i="1"/>
  <c r="I115" i="1"/>
  <c r="H115" i="1"/>
  <c r="G115" i="1"/>
  <c r="I109" i="1"/>
  <c r="H109" i="1"/>
  <c r="G109" i="1"/>
  <c r="I108" i="1"/>
  <c r="H108" i="1"/>
  <c r="G108" i="1"/>
  <c r="I107" i="1"/>
  <c r="H107" i="1"/>
  <c r="G107" i="1"/>
  <c r="H106" i="1"/>
  <c r="I105" i="1"/>
  <c r="H105" i="1"/>
  <c r="G105" i="1"/>
  <c r="I99" i="1"/>
  <c r="H99" i="1"/>
  <c r="G99" i="1"/>
  <c r="I98" i="1"/>
  <c r="H98" i="1"/>
  <c r="G98" i="1"/>
  <c r="I97" i="1"/>
  <c r="H97" i="1"/>
  <c r="G97" i="1"/>
  <c r="I96" i="1"/>
  <c r="H96" i="1"/>
  <c r="G96" i="1"/>
  <c r="I95" i="1"/>
  <c r="H95" i="1"/>
  <c r="G95" i="1"/>
  <c r="I89" i="1"/>
  <c r="H89" i="1"/>
  <c r="G89" i="1"/>
  <c r="I88" i="1"/>
  <c r="H88" i="1"/>
  <c r="G88" i="1"/>
  <c r="I87" i="1"/>
  <c r="H87" i="1"/>
  <c r="G87" i="1"/>
  <c r="I86" i="1"/>
  <c r="H86" i="1"/>
  <c r="G86" i="1"/>
  <c r="I85" i="1"/>
  <c r="H85" i="1"/>
  <c r="G85" i="1"/>
  <c r="I79" i="1"/>
  <c r="H79" i="1"/>
  <c r="G79" i="1"/>
  <c r="I78" i="1"/>
  <c r="H78" i="1"/>
  <c r="G78" i="1"/>
  <c r="I77" i="1"/>
  <c r="H77" i="1"/>
  <c r="G77" i="1"/>
  <c r="I76" i="1"/>
  <c r="H76" i="1"/>
  <c r="G76" i="1"/>
  <c r="I65" i="1"/>
  <c r="H65" i="1"/>
  <c r="G65" i="1"/>
  <c r="I59" i="1"/>
  <c r="H59" i="1"/>
  <c r="G59" i="1"/>
  <c r="I58" i="1"/>
  <c r="H58" i="1"/>
  <c r="G58" i="1"/>
  <c r="I57" i="1"/>
  <c r="H57" i="1"/>
  <c r="G57" i="1"/>
  <c r="I56" i="1"/>
  <c r="H56" i="1"/>
  <c r="G56" i="1"/>
  <c r="I50" i="1"/>
  <c r="H50" i="1"/>
  <c r="G50" i="1"/>
  <c r="I45" i="1"/>
  <c r="H45" i="1"/>
  <c r="G45" i="1"/>
  <c r="I40" i="1"/>
  <c r="H40" i="1"/>
  <c r="G40" i="1"/>
  <c r="I35" i="1"/>
  <c r="H35" i="1"/>
  <c r="G35" i="1"/>
  <c r="I30" i="1"/>
  <c r="H30" i="1"/>
  <c r="G30" i="1"/>
  <c r="I24" i="1"/>
  <c r="H24" i="1"/>
  <c r="G24" i="1"/>
  <c r="I23" i="1"/>
  <c r="H23" i="1"/>
  <c r="G23" i="1"/>
  <c r="I22" i="1"/>
  <c r="H22" i="1"/>
  <c r="G22" i="1"/>
  <c r="H796" i="1" l="1"/>
  <c r="H797" i="1"/>
  <c r="G642" i="1"/>
  <c r="H806" i="1"/>
  <c r="H810" i="1" s="1"/>
  <c r="H641" i="1"/>
  <c r="I796" i="1"/>
  <c r="H799" i="1"/>
  <c r="H798" i="1"/>
  <c r="G480" i="1"/>
  <c r="G110" i="1"/>
  <c r="H792" i="1"/>
  <c r="I792" i="1"/>
  <c r="H649" i="1"/>
  <c r="H804" i="1" s="1"/>
  <c r="G654" i="1"/>
  <c r="G659" i="1"/>
  <c r="G794" i="1" s="1"/>
  <c r="H793" i="1"/>
  <c r="I791" i="1"/>
  <c r="H794" i="1"/>
  <c r="G792" i="1"/>
  <c r="G60" i="1"/>
  <c r="H80" i="1"/>
  <c r="I90" i="1"/>
  <c r="I150" i="1"/>
  <c r="G170" i="1"/>
  <c r="H220" i="1"/>
  <c r="I793" i="1"/>
  <c r="I659" i="1"/>
  <c r="I794" i="1" s="1"/>
  <c r="G310" i="1"/>
  <c r="G793" i="1"/>
  <c r="H815" i="1"/>
  <c r="I649" i="1"/>
  <c r="I804" i="1" s="1"/>
  <c r="I805" i="1" s="1"/>
  <c r="I644" i="1"/>
  <c r="E802" i="1"/>
  <c r="E477" i="1"/>
  <c r="G150" i="1"/>
  <c r="H655" i="1"/>
  <c r="G643" i="1"/>
  <c r="G803" i="1"/>
  <c r="E803" i="1" s="1"/>
  <c r="H805" i="1"/>
  <c r="H665" i="1"/>
  <c r="G725" i="1"/>
  <c r="I765" i="1"/>
  <c r="I775" i="1"/>
  <c r="G641" i="1"/>
  <c r="G798" i="1"/>
  <c r="H656" i="1"/>
  <c r="H660" i="1" s="1"/>
  <c r="H546" i="1"/>
  <c r="H541" i="1" s="1"/>
  <c r="E540" i="1"/>
  <c r="G797" i="1"/>
  <c r="I797" i="1"/>
  <c r="I185" i="1"/>
  <c r="I798" i="1"/>
  <c r="H120" i="1"/>
  <c r="G770" i="1"/>
  <c r="G761" i="1"/>
  <c r="G796" i="1" s="1"/>
  <c r="E485" i="1"/>
  <c r="G546" i="1"/>
  <c r="G541" i="1" s="1"/>
  <c r="G791" i="1" s="1"/>
  <c r="I480" i="1"/>
  <c r="E479" i="1"/>
  <c r="E478" i="1"/>
  <c r="H480" i="1"/>
  <c r="E476" i="1"/>
  <c r="F480" i="1"/>
  <c r="I230" i="1"/>
  <c r="H255" i="1"/>
  <c r="I265" i="1"/>
  <c r="H290" i="1"/>
  <c r="I325" i="1"/>
  <c r="I370" i="1"/>
  <c r="G400" i="1"/>
  <c r="H425" i="1"/>
  <c r="I435" i="1"/>
  <c r="G490" i="1"/>
  <c r="H500" i="1"/>
  <c r="I560" i="1"/>
  <c r="I565" i="1"/>
  <c r="I770" i="1"/>
  <c r="G230" i="1"/>
  <c r="G265" i="1"/>
  <c r="G325" i="1"/>
  <c r="G370" i="1"/>
  <c r="H385" i="1"/>
  <c r="I400" i="1"/>
  <c r="G435" i="1"/>
  <c r="H445" i="1"/>
  <c r="I490" i="1"/>
  <c r="G560" i="1"/>
  <c r="G565" i="1"/>
  <c r="H595" i="1"/>
  <c r="H600" i="1"/>
  <c r="I60" i="1"/>
  <c r="G90" i="1"/>
  <c r="H100" i="1"/>
  <c r="I110" i="1"/>
  <c r="H130" i="1"/>
  <c r="H160" i="1"/>
  <c r="I170" i="1"/>
  <c r="G185" i="1"/>
  <c r="I725" i="1"/>
  <c r="H745" i="1"/>
  <c r="G775" i="1"/>
  <c r="H644" i="1"/>
  <c r="H60" i="1"/>
  <c r="G80" i="1"/>
  <c r="I80" i="1"/>
  <c r="H90" i="1"/>
  <c r="G100" i="1"/>
  <c r="I100" i="1"/>
  <c r="H110" i="1"/>
  <c r="G120" i="1"/>
  <c r="I120" i="1"/>
  <c r="G130" i="1"/>
  <c r="I130" i="1"/>
  <c r="H150" i="1"/>
  <c r="G160" i="1"/>
  <c r="I160" i="1"/>
  <c r="H170" i="1"/>
  <c r="H185" i="1"/>
  <c r="G220" i="1"/>
  <c r="I220" i="1"/>
  <c r="H230" i="1"/>
  <c r="G255" i="1"/>
  <c r="I255" i="1"/>
  <c r="H265" i="1"/>
  <c r="G290" i="1"/>
  <c r="I290" i="1"/>
  <c r="H325" i="1"/>
  <c r="H370" i="1"/>
  <c r="G385" i="1"/>
  <c r="I385" i="1"/>
  <c r="H400" i="1"/>
  <c r="I425" i="1"/>
  <c r="H435" i="1"/>
  <c r="G445" i="1"/>
  <c r="I445" i="1"/>
  <c r="H490" i="1"/>
  <c r="G500" i="1"/>
  <c r="I500" i="1"/>
  <c r="I545" i="1"/>
  <c r="I550" i="1"/>
  <c r="H560" i="1"/>
  <c r="H565" i="1"/>
  <c r="G595" i="1"/>
  <c r="I595" i="1"/>
  <c r="G600" i="1"/>
  <c r="I600" i="1"/>
  <c r="G660" i="1"/>
  <c r="I660" i="1"/>
  <c r="G665" i="1"/>
  <c r="I665" i="1"/>
  <c r="H725" i="1"/>
  <c r="G745" i="1"/>
  <c r="I745" i="1"/>
  <c r="H765" i="1"/>
  <c r="H770" i="1"/>
  <c r="H775" i="1"/>
  <c r="G815" i="1"/>
  <c r="I815" i="1"/>
  <c r="I810" i="1"/>
  <c r="H25" i="1"/>
  <c r="G655" i="1"/>
  <c r="I655" i="1"/>
  <c r="G25" i="1"/>
  <c r="I25" i="1"/>
  <c r="E789" i="1"/>
  <c r="E788" i="1"/>
  <c r="E787" i="1"/>
  <c r="E786" i="1"/>
  <c r="E784" i="1"/>
  <c r="E783" i="1"/>
  <c r="E782" i="1"/>
  <c r="E781" i="1"/>
  <c r="E779" i="1"/>
  <c r="E778" i="1"/>
  <c r="E777" i="1"/>
  <c r="E776" i="1"/>
  <c r="E759" i="1"/>
  <c r="E758" i="1"/>
  <c r="E757" i="1"/>
  <c r="E756" i="1"/>
  <c r="E754" i="1"/>
  <c r="E753" i="1"/>
  <c r="E752" i="1"/>
  <c r="E751" i="1"/>
  <c r="E719" i="1"/>
  <c r="E718" i="1"/>
  <c r="E717" i="1"/>
  <c r="E714" i="1"/>
  <c r="E713" i="1"/>
  <c r="E712" i="1"/>
  <c r="E711" i="1"/>
  <c r="E709" i="1"/>
  <c r="E708" i="1"/>
  <c r="E707" i="1"/>
  <c r="E706" i="1"/>
  <c r="E704" i="1"/>
  <c r="E703" i="1"/>
  <c r="E702" i="1"/>
  <c r="E701" i="1"/>
  <c r="E699" i="1"/>
  <c r="E698" i="1"/>
  <c r="E697" i="1"/>
  <c r="E696" i="1"/>
  <c r="E694" i="1"/>
  <c r="E693" i="1"/>
  <c r="E692" i="1"/>
  <c r="E691" i="1"/>
  <c r="E689" i="1"/>
  <c r="E688" i="1"/>
  <c r="E687" i="1"/>
  <c r="E686" i="1"/>
  <c r="E684" i="1"/>
  <c r="E683" i="1"/>
  <c r="E682" i="1"/>
  <c r="E681" i="1"/>
  <c r="E679" i="1"/>
  <c r="E678" i="1"/>
  <c r="E677" i="1"/>
  <c r="E676" i="1"/>
  <c r="E674" i="1"/>
  <c r="E673" i="1"/>
  <c r="E672" i="1"/>
  <c r="E671" i="1"/>
  <c r="E669" i="1"/>
  <c r="E668" i="1"/>
  <c r="E667" i="1"/>
  <c r="E666" i="1"/>
  <c r="E661" i="1" s="1"/>
  <c r="E619" i="1"/>
  <c r="E618" i="1"/>
  <c r="E617" i="1"/>
  <c r="E616" i="1"/>
  <c r="E614" i="1"/>
  <c r="E613" i="1"/>
  <c r="E612" i="1"/>
  <c r="E611" i="1"/>
  <c r="E609" i="1"/>
  <c r="E608" i="1"/>
  <c r="E607" i="1"/>
  <c r="E606" i="1"/>
  <c r="E604" i="1"/>
  <c r="E603" i="1"/>
  <c r="E602" i="1"/>
  <c r="E601" i="1"/>
  <c r="E589" i="1"/>
  <c r="E588" i="1"/>
  <c r="E587" i="1"/>
  <c r="E586" i="1"/>
  <c r="E584" i="1"/>
  <c r="E583" i="1"/>
  <c r="E582" i="1"/>
  <c r="E581" i="1"/>
  <c r="E579" i="1"/>
  <c r="E578" i="1"/>
  <c r="E577" i="1"/>
  <c r="E576" i="1"/>
  <c r="E569" i="1"/>
  <c r="E568" i="1"/>
  <c r="E567" i="1"/>
  <c r="E534" i="1"/>
  <c r="E533" i="1"/>
  <c r="E532" i="1"/>
  <c r="E531" i="1"/>
  <c r="E529" i="1"/>
  <c r="E528" i="1"/>
  <c r="E527" i="1"/>
  <c r="E526" i="1"/>
  <c r="E504" i="1"/>
  <c r="E503" i="1"/>
  <c r="E502" i="1"/>
  <c r="E494" i="1"/>
  <c r="E493" i="1"/>
  <c r="E492" i="1"/>
  <c r="E491" i="1"/>
  <c r="E486" i="1" s="1"/>
  <c r="F486" i="1"/>
  <c r="E469" i="1"/>
  <c r="E468" i="1"/>
  <c r="E467" i="1"/>
  <c r="E466" i="1"/>
  <c r="E464" i="1"/>
  <c r="E463" i="1"/>
  <c r="E462" i="1"/>
  <c r="E461" i="1"/>
  <c r="E459" i="1"/>
  <c r="E458" i="1"/>
  <c r="E457" i="1"/>
  <c r="E456" i="1"/>
  <c r="E454" i="1"/>
  <c r="E453" i="1"/>
  <c r="E452" i="1"/>
  <c r="E451" i="1"/>
  <c r="E449" i="1"/>
  <c r="E448" i="1"/>
  <c r="E447" i="1"/>
  <c r="E446" i="1"/>
  <c r="E439" i="1"/>
  <c r="E438" i="1"/>
  <c r="E437" i="1"/>
  <c r="E436" i="1"/>
  <c r="E403" i="1"/>
  <c r="E398" i="1" s="1"/>
  <c r="E402" i="1"/>
  <c r="E397" i="1" s="1"/>
  <c r="E384" i="1"/>
  <c r="E393" i="1"/>
  <c r="E383" i="1" s="1"/>
  <c r="E392" i="1"/>
  <c r="E382" i="1" s="1"/>
  <c r="E381" i="1"/>
  <c r="E374" i="1"/>
  <c r="E373" i="1"/>
  <c r="E372" i="1"/>
  <c r="E371" i="1"/>
  <c r="E366" i="1" s="1"/>
  <c r="E344" i="1"/>
  <c r="E343" i="1"/>
  <c r="E342" i="1"/>
  <c r="E341" i="1"/>
  <c r="E339" i="1"/>
  <c r="E338" i="1"/>
  <c r="E337" i="1"/>
  <c r="E336" i="1"/>
  <c r="E334" i="1"/>
  <c r="E333" i="1"/>
  <c r="E332" i="1"/>
  <c r="E331" i="1"/>
  <c r="E321" i="1" s="1"/>
  <c r="E329" i="1"/>
  <c r="E328" i="1"/>
  <c r="E323" i="1" s="1"/>
  <c r="E327" i="1"/>
  <c r="E319" i="1"/>
  <c r="E318" i="1"/>
  <c r="E317" i="1"/>
  <c r="E316" i="1"/>
  <c r="E314" i="1"/>
  <c r="E313" i="1"/>
  <c r="E312" i="1"/>
  <c r="E311" i="1"/>
  <c r="E299" i="1"/>
  <c r="E298" i="1"/>
  <c r="E297" i="1"/>
  <c r="E296" i="1"/>
  <c r="E294" i="1"/>
  <c r="E293" i="1"/>
  <c r="E292" i="1"/>
  <c r="E291" i="1"/>
  <c r="E284" i="1"/>
  <c r="E283" i="1"/>
  <c r="E282" i="1"/>
  <c r="E281" i="1"/>
  <c r="E279" i="1"/>
  <c r="E278" i="1"/>
  <c r="E277" i="1"/>
  <c r="E276" i="1"/>
  <c r="E269" i="1"/>
  <c r="E268" i="1"/>
  <c r="E267" i="1"/>
  <c r="E266" i="1"/>
  <c r="E259" i="1"/>
  <c r="E257" i="1"/>
  <c r="E256" i="1"/>
  <c r="E244" i="1"/>
  <c r="E243" i="1"/>
  <c r="E242" i="1"/>
  <c r="E241" i="1"/>
  <c r="E239" i="1"/>
  <c r="E238" i="1"/>
  <c r="E237" i="1"/>
  <c r="E236" i="1"/>
  <c r="E234" i="1"/>
  <c r="E233" i="1"/>
  <c r="E232" i="1"/>
  <c r="E231" i="1"/>
  <c r="E224" i="1"/>
  <c r="E223" i="1"/>
  <c r="E221" i="1"/>
  <c r="E214" i="1"/>
  <c r="E212" i="1"/>
  <c r="E211" i="1"/>
  <c r="E194" i="1"/>
  <c r="E192" i="1"/>
  <c r="E189" i="1"/>
  <c r="E187" i="1"/>
  <c r="E186" i="1"/>
  <c r="E179" i="1"/>
  <c r="E178" i="1"/>
  <c r="E177" i="1"/>
  <c r="E176" i="1"/>
  <c r="E174" i="1"/>
  <c r="E173" i="1"/>
  <c r="E172" i="1"/>
  <c r="E164" i="1"/>
  <c r="E163" i="1"/>
  <c r="E162" i="1"/>
  <c r="E154" i="1"/>
  <c r="E153" i="1"/>
  <c r="E152" i="1"/>
  <c r="E161" i="1"/>
  <c r="E141" i="1"/>
  <c r="E139" i="1"/>
  <c r="E138" i="1"/>
  <c r="E137" i="1"/>
  <c r="E136" i="1"/>
  <c r="E134" i="1"/>
  <c r="E133" i="1"/>
  <c r="E132" i="1"/>
  <c r="E131" i="1"/>
  <c r="E126" i="1" s="1"/>
  <c r="E124" i="1"/>
  <c r="E122" i="1"/>
  <c r="E121" i="1"/>
  <c r="E114" i="1"/>
  <c r="E113" i="1"/>
  <c r="E112" i="1"/>
  <c r="E111" i="1"/>
  <c r="E104" i="1"/>
  <c r="E103" i="1"/>
  <c r="E102" i="1"/>
  <c r="E94" i="1"/>
  <c r="E93" i="1"/>
  <c r="E91" i="1"/>
  <c r="E84" i="1"/>
  <c r="E82" i="1"/>
  <c r="E81" i="1"/>
  <c r="E64" i="1"/>
  <c r="E59" i="1" s="1"/>
  <c r="E63" i="1"/>
  <c r="E58" i="1" s="1"/>
  <c r="E57" i="1"/>
  <c r="E61" i="1"/>
  <c r="E56" i="1" s="1"/>
  <c r="E49" i="1"/>
  <c r="E48" i="1"/>
  <c r="E47" i="1"/>
  <c r="E46" i="1"/>
  <c r="E44" i="1"/>
  <c r="E43" i="1"/>
  <c r="E42" i="1"/>
  <c r="E39" i="1"/>
  <c r="E38" i="1"/>
  <c r="E37" i="1"/>
  <c r="E34" i="1"/>
  <c r="E33" i="1"/>
  <c r="E32" i="1"/>
  <c r="E29" i="1"/>
  <c r="E28" i="1"/>
  <c r="E27" i="1"/>
  <c r="H791" i="1" l="1"/>
  <c r="H795" i="1" s="1"/>
  <c r="E226" i="1"/>
  <c r="E400" i="1"/>
  <c r="H800" i="1"/>
  <c r="I799" i="1"/>
  <c r="I800" i="1" s="1"/>
  <c r="H545" i="1"/>
  <c r="I645" i="1"/>
  <c r="G645" i="1"/>
  <c r="G765" i="1"/>
  <c r="H550" i="1"/>
  <c r="H650" i="1"/>
  <c r="G809" i="1"/>
  <c r="G810" i="1" s="1"/>
  <c r="G649" i="1"/>
  <c r="E646" i="1"/>
  <c r="E571" i="1"/>
  <c r="E596" i="1"/>
  <c r="E385" i="1"/>
  <c r="E324" i="1"/>
  <c r="E322" i="1"/>
  <c r="E441" i="1"/>
  <c r="I650" i="1"/>
  <c r="E521" i="1"/>
  <c r="E261" i="1"/>
  <c r="H645" i="1"/>
  <c r="E480" i="1"/>
  <c r="G550" i="1"/>
  <c r="G545" i="1"/>
  <c r="I795" i="1"/>
  <c r="G795" i="1"/>
  <c r="E30" i="1"/>
  <c r="E325" i="1" l="1"/>
  <c r="G804" i="1"/>
  <c r="G805" i="1" s="1"/>
  <c r="G799" i="1"/>
  <c r="G650" i="1"/>
  <c r="F340" i="1"/>
  <c r="E340" i="1"/>
  <c r="G800" i="1" l="1"/>
  <c r="F620" i="1"/>
  <c r="E620" i="1"/>
  <c r="F45" i="1"/>
  <c r="E45" i="1"/>
  <c r="F658" i="1" l="1"/>
  <c r="F657" i="1"/>
  <c r="E658" i="1"/>
  <c r="E657" i="1"/>
  <c r="F648" i="1"/>
  <c r="F643" i="1" s="1"/>
  <c r="F647" i="1"/>
  <c r="F642" i="1" s="1"/>
  <c r="E648" i="1"/>
  <c r="E643" i="1" s="1"/>
  <c r="E647" i="1"/>
  <c r="E642" i="1" s="1"/>
  <c r="F489" i="1" l="1"/>
  <c r="F488" i="1"/>
  <c r="F487" i="1"/>
  <c r="E489" i="1"/>
  <c r="E488" i="1"/>
  <c r="E487" i="1"/>
  <c r="F444" i="1"/>
  <c r="F443" i="1"/>
  <c r="F442" i="1"/>
  <c r="E444" i="1"/>
  <c r="E442" i="1"/>
  <c r="F184" i="1"/>
  <c r="F183" i="1"/>
  <c r="F182" i="1"/>
  <c r="F181" i="1"/>
  <c r="E184" i="1"/>
  <c r="E183" i="1"/>
  <c r="E182" i="1"/>
  <c r="E181" i="1"/>
  <c r="F129" i="1"/>
  <c r="F128" i="1"/>
  <c r="F127" i="1"/>
  <c r="F126" i="1"/>
  <c r="E129" i="1"/>
  <c r="E128" i="1"/>
  <c r="E127" i="1"/>
  <c r="F814" i="1" l="1"/>
  <c r="E814" i="1" s="1"/>
  <c r="F813" i="1"/>
  <c r="E813" i="1" s="1"/>
  <c r="F812" i="1"/>
  <c r="E812" i="1" s="1"/>
  <c r="E811" i="1"/>
  <c r="F306" i="1"/>
  <c r="F310" i="1" s="1"/>
  <c r="F289" i="1"/>
  <c r="F254" i="1" s="1"/>
  <c r="F288" i="1"/>
  <c r="F253" i="1" s="1"/>
  <c r="F287" i="1"/>
  <c r="F252" i="1" s="1"/>
  <c r="F286" i="1"/>
  <c r="E289" i="1"/>
  <c r="E254" i="1" s="1"/>
  <c r="E288" i="1"/>
  <c r="E253" i="1" s="1"/>
  <c r="E287" i="1"/>
  <c r="E252" i="1" s="1"/>
  <c r="E286" i="1"/>
  <c r="E251" i="1" s="1"/>
  <c r="F300" i="1"/>
  <c r="E300" i="1"/>
  <c r="F295" i="1"/>
  <c r="E295" i="1"/>
  <c r="F264" i="1"/>
  <c r="F263" i="1"/>
  <c r="F262" i="1"/>
  <c r="E264" i="1"/>
  <c r="E263" i="1"/>
  <c r="E262" i="1"/>
  <c r="F285" i="1"/>
  <c r="E285" i="1"/>
  <c r="F280" i="1"/>
  <c r="E280" i="1"/>
  <c r="F270" i="1"/>
  <c r="E270" i="1"/>
  <c r="F774" i="1"/>
  <c r="F769" i="1" s="1"/>
  <c r="F764" i="1" s="1"/>
  <c r="F773" i="1"/>
  <c r="F768" i="1" s="1"/>
  <c r="F772" i="1"/>
  <c r="F767" i="1" s="1"/>
  <c r="F762" i="1" s="1"/>
  <c r="F771" i="1"/>
  <c r="F766" i="1" s="1"/>
  <c r="F761" i="1" s="1"/>
  <c r="E774" i="1"/>
  <c r="E769" i="1" s="1"/>
  <c r="E764" i="1" s="1"/>
  <c r="E773" i="1"/>
  <c r="E768" i="1" s="1"/>
  <c r="E763" i="1" s="1"/>
  <c r="E772" i="1"/>
  <c r="E767" i="1" s="1"/>
  <c r="E762" i="1" s="1"/>
  <c r="E771" i="1"/>
  <c r="E766" i="1" s="1"/>
  <c r="E761" i="1" s="1"/>
  <c r="F744" i="1"/>
  <c r="F743" i="1"/>
  <c r="F742" i="1"/>
  <c r="E744" i="1"/>
  <c r="E743" i="1"/>
  <c r="E742" i="1"/>
  <c r="E746" i="1"/>
  <c r="E741" i="1" s="1"/>
  <c r="F656" i="1"/>
  <c r="F646" i="1"/>
  <c r="E656" i="1"/>
  <c r="F599" i="1"/>
  <c r="F594" i="1" s="1"/>
  <c r="F598" i="1"/>
  <c r="F593" i="1" s="1"/>
  <c r="F597" i="1"/>
  <c r="F592" i="1" s="1"/>
  <c r="E591" i="1"/>
  <c r="E599" i="1"/>
  <c r="E594" i="1" s="1"/>
  <c r="E598" i="1"/>
  <c r="E593" i="1" s="1"/>
  <c r="E597" i="1"/>
  <c r="E592" i="1" s="1"/>
  <c r="F564" i="1"/>
  <c r="F559" i="1" s="1"/>
  <c r="F563" i="1"/>
  <c r="F562" i="1"/>
  <c r="F557" i="1" s="1"/>
  <c r="E564" i="1"/>
  <c r="E559" i="1" s="1"/>
  <c r="E563" i="1"/>
  <c r="E558" i="1" s="1"/>
  <c r="E562" i="1"/>
  <c r="E557" i="1" s="1"/>
  <c r="E561" i="1"/>
  <c r="E556" i="1" s="1"/>
  <c r="F549" i="1"/>
  <c r="F544" i="1" s="1"/>
  <c r="F548" i="1"/>
  <c r="F543" i="1" s="1"/>
  <c r="F547" i="1"/>
  <c r="F542" i="1" s="1"/>
  <c r="E549" i="1"/>
  <c r="E544" i="1" s="1"/>
  <c r="E548" i="1"/>
  <c r="E543" i="1" s="1"/>
  <c r="E547" i="1"/>
  <c r="E542" i="1" s="1"/>
  <c r="F499" i="1"/>
  <c r="F498" i="1"/>
  <c r="F497" i="1"/>
  <c r="F496" i="1"/>
  <c r="E499" i="1"/>
  <c r="E498" i="1"/>
  <c r="E497" i="1"/>
  <c r="E496" i="1"/>
  <c r="E443" i="1"/>
  <c r="F434" i="1"/>
  <c r="F433" i="1"/>
  <c r="F432" i="1"/>
  <c r="F431" i="1"/>
  <c r="E434" i="1"/>
  <c r="E433" i="1"/>
  <c r="E432" i="1"/>
  <c r="E431" i="1"/>
  <c r="F369" i="1"/>
  <c r="F368" i="1"/>
  <c r="F367" i="1"/>
  <c r="E369" i="1"/>
  <c r="E368" i="1"/>
  <c r="E367" i="1"/>
  <c r="E309" i="1"/>
  <c r="E307" i="1"/>
  <c r="E308" i="1"/>
  <c r="E306" i="1"/>
  <c r="F229" i="1"/>
  <c r="F228" i="1"/>
  <c r="F227" i="1"/>
  <c r="E227" i="1"/>
  <c r="E229" i="1"/>
  <c r="E228" i="1"/>
  <c r="F219" i="1"/>
  <c r="F218" i="1"/>
  <c r="F217" i="1"/>
  <c r="F216" i="1"/>
  <c r="E219" i="1"/>
  <c r="E218" i="1"/>
  <c r="E217" i="1"/>
  <c r="E216" i="1"/>
  <c r="F169" i="1"/>
  <c r="F168" i="1"/>
  <c r="F167" i="1"/>
  <c r="F166" i="1"/>
  <c r="E169" i="1"/>
  <c r="E168" i="1"/>
  <c r="E167" i="1"/>
  <c r="E166" i="1"/>
  <c r="F159" i="1"/>
  <c r="F158" i="1"/>
  <c r="F157" i="1"/>
  <c r="F156" i="1"/>
  <c r="E159" i="1"/>
  <c r="E158" i="1"/>
  <c r="E157" i="1"/>
  <c r="E156" i="1"/>
  <c r="F149" i="1"/>
  <c r="F148" i="1"/>
  <c r="F147" i="1"/>
  <c r="F146" i="1"/>
  <c r="E149" i="1"/>
  <c r="E148" i="1"/>
  <c r="E147" i="1"/>
  <c r="E146" i="1"/>
  <c r="E815" i="1" l="1"/>
  <c r="F815" i="1"/>
  <c r="F290" i="1"/>
  <c r="F251" i="1"/>
  <c r="F255" i="1" s="1"/>
  <c r="F265" i="1"/>
  <c r="F770" i="1"/>
  <c r="F763" i="1"/>
  <c r="E290" i="1"/>
  <c r="E265" i="1"/>
  <c r="E770" i="1"/>
  <c r="E745" i="1"/>
  <c r="F185" i="1"/>
  <c r="F400" i="1"/>
  <c r="E310" i="1"/>
  <c r="F490" i="1"/>
  <c r="F445" i="1"/>
  <c r="F558" i="1"/>
  <c r="F220" i="1"/>
  <c r="F230" i="1"/>
  <c r="F325" i="1"/>
  <c r="F385" i="1"/>
  <c r="F435" i="1"/>
  <c r="F500" i="1"/>
  <c r="F570" i="1"/>
  <c r="F561" i="1"/>
  <c r="F556" i="1" s="1"/>
  <c r="F600" i="1"/>
  <c r="F591" i="1"/>
  <c r="F595" i="1" s="1"/>
  <c r="F370" i="1"/>
  <c r="E595" i="1"/>
  <c r="E600" i="1"/>
  <c r="E570" i="1"/>
  <c r="E565" i="1"/>
  <c r="E500" i="1"/>
  <c r="E490" i="1"/>
  <c r="E445" i="1"/>
  <c r="E435" i="1"/>
  <c r="E370" i="1"/>
  <c r="E255" i="1"/>
  <c r="E230" i="1"/>
  <c r="E220" i="1"/>
  <c r="E185" i="1"/>
  <c r="F150" i="1"/>
  <c r="F170" i="1"/>
  <c r="F130" i="1"/>
  <c r="F160" i="1"/>
  <c r="E170" i="1"/>
  <c r="E160" i="1"/>
  <c r="E130" i="1"/>
  <c r="E150" i="1"/>
  <c r="F119" i="1"/>
  <c r="F118" i="1"/>
  <c r="F117" i="1"/>
  <c r="F116" i="1"/>
  <c r="E119" i="1"/>
  <c r="E118" i="1"/>
  <c r="E117" i="1"/>
  <c r="E116" i="1"/>
  <c r="F109" i="1"/>
  <c r="F108" i="1"/>
  <c r="F107" i="1"/>
  <c r="F106" i="1"/>
  <c r="E109" i="1"/>
  <c r="E108" i="1"/>
  <c r="E107" i="1"/>
  <c r="E106" i="1"/>
  <c r="F99" i="1"/>
  <c r="F98" i="1"/>
  <c r="F97" i="1"/>
  <c r="F96" i="1"/>
  <c r="E99" i="1"/>
  <c r="E98" i="1"/>
  <c r="E97" i="1"/>
  <c r="E96" i="1"/>
  <c r="F89" i="1"/>
  <c r="F88" i="1"/>
  <c r="F87" i="1"/>
  <c r="F86" i="1"/>
  <c r="E89" i="1"/>
  <c r="E88" i="1"/>
  <c r="E87" i="1"/>
  <c r="E86" i="1"/>
  <c r="F79" i="1"/>
  <c r="F74" i="1" s="1"/>
  <c r="F78" i="1"/>
  <c r="F77" i="1"/>
  <c r="F72" i="1" s="1"/>
  <c r="F76" i="1"/>
  <c r="F71" i="1" s="1"/>
  <c r="E79" i="1"/>
  <c r="E78" i="1"/>
  <c r="E77" i="1"/>
  <c r="E76" i="1"/>
  <c r="F59" i="1"/>
  <c r="F58" i="1"/>
  <c r="F57" i="1"/>
  <c r="F56" i="1"/>
  <c r="F23" i="1"/>
  <c r="F24" i="1"/>
  <c r="E24" i="1"/>
  <c r="E23" i="1"/>
  <c r="F22" i="1"/>
  <c r="E22" i="1"/>
  <c r="F69" i="1" l="1"/>
  <c r="E74" i="1"/>
  <c r="E69" i="1" s="1"/>
  <c r="F75" i="1"/>
  <c r="E71" i="1"/>
  <c r="F66" i="1"/>
  <c r="E72" i="1"/>
  <c r="E67" i="1" s="1"/>
  <c r="F67" i="1"/>
  <c r="F792" i="1"/>
  <c r="E792" i="1" s="1"/>
  <c r="F793" i="1"/>
  <c r="E793" i="1" s="1"/>
  <c r="F797" i="1"/>
  <c r="E797" i="1" s="1"/>
  <c r="F796" i="1"/>
  <c r="E796" i="1" s="1"/>
  <c r="F798" i="1"/>
  <c r="E798" i="1" s="1"/>
  <c r="F565" i="1"/>
  <c r="F60" i="1"/>
  <c r="F80" i="1"/>
  <c r="F110" i="1"/>
  <c r="F90" i="1"/>
  <c r="F100" i="1"/>
  <c r="F120" i="1"/>
  <c r="E120" i="1"/>
  <c r="E110" i="1"/>
  <c r="E100" i="1"/>
  <c r="E90" i="1"/>
  <c r="E80" i="1"/>
  <c r="E60" i="1"/>
  <c r="F25" i="1"/>
  <c r="E25" i="1"/>
  <c r="F140" i="1"/>
  <c r="E140" i="1"/>
  <c r="E75" i="1" l="1"/>
  <c r="E66" i="1"/>
  <c r="E70" i="1" s="1"/>
  <c r="F70" i="1"/>
  <c r="F40" i="1"/>
  <c r="E40" i="1"/>
  <c r="F505" i="1" l="1"/>
  <c r="E505" i="1"/>
  <c r="F465" i="1"/>
  <c r="E465" i="1"/>
  <c r="F460" i="1"/>
  <c r="E460" i="1"/>
  <c r="F440" i="1"/>
  <c r="E440" i="1"/>
  <c r="F155" i="1"/>
  <c r="E155" i="1"/>
  <c r="F746" i="1" l="1"/>
  <c r="E750" i="1"/>
  <c r="F760" i="1"/>
  <c r="E760" i="1"/>
  <c r="F755" i="1"/>
  <c r="E755" i="1"/>
  <c r="F495" i="1"/>
  <c r="E495" i="1"/>
  <c r="F470" i="1"/>
  <c r="E470" i="1"/>
  <c r="F455" i="1"/>
  <c r="E455" i="1"/>
  <c r="F450" i="1"/>
  <c r="E450" i="1"/>
  <c r="F395" i="1"/>
  <c r="E395" i="1"/>
  <c r="F375" i="1"/>
  <c r="E375" i="1"/>
  <c r="F345" i="1"/>
  <c r="E345" i="1"/>
  <c r="E335" i="1"/>
  <c r="F335" i="1"/>
  <c r="F330" i="1"/>
  <c r="E330" i="1"/>
  <c r="F320" i="1"/>
  <c r="E320" i="1"/>
  <c r="F315" i="1"/>
  <c r="E315" i="1"/>
  <c r="F260" i="1"/>
  <c r="E260" i="1"/>
  <c r="F245" i="1"/>
  <c r="E245" i="1"/>
  <c r="F240" i="1"/>
  <c r="E240" i="1"/>
  <c r="F235" i="1"/>
  <c r="E235" i="1"/>
  <c r="F225" i="1"/>
  <c r="E225" i="1"/>
  <c r="F750" i="1" l="1"/>
  <c r="F741" i="1"/>
  <c r="F745" i="1" s="1"/>
  <c r="F215" i="1"/>
  <c r="E215" i="1"/>
  <c r="F195" i="1"/>
  <c r="E195" i="1"/>
  <c r="F190" i="1"/>
  <c r="E190" i="1"/>
  <c r="F180" i="1"/>
  <c r="E180" i="1"/>
  <c r="F175" i="1"/>
  <c r="E175" i="1"/>
  <c r="F165" i="1"/>
  <c r="E165" i="1"/>
  <c r="F145" i="1"/>
  <c r="E145" i="1"/>
  <c r="F135" i="1"/>
  <c r="E135" i="1"/>
  <c r="F125" i="1"/>
  <c r="E125" i="1"/>
  <c r="F115" i="1"/>
  <c r="E115" i="1"/>
  <c r="F105" i="1"/>
  <c r="E105" i="1"/>
  <c r="F95" i="1"/>
  <c r="E95" i="1"/>
  <c r="F85" i="1"/>
  <c r="E85" i="1"/>
  <c r="F65" i="1"/>
  <c r="E65" i="1"/>
  <c r="F50" i="1"/>
  <c r="E50" i="1"/>
  <c r="F790" i="1" l="1"/>
  <c r="E790" i="1"/>
  <c r="F715" i="1" l="1"/>
  <c r="E715" i="1"/>
  <c r="E785" i="1" l="1"/>
  <c r="E780" i="1"/>
  <c r="E740" i="1"/>
  <c r="E735" i="1"/>
  <c r="E730" i="1"/>
  <c r="E724" i="1"/>
  <c r="E723" i="1"/>
  <c r="E722" i="1"/>
  <c r="E721" i="1"/>
  <c r="E720" i="1"/>
  <c r="E710" i="1"/>
  <c r="E705" i="1"/>
  <c r="E700" i="1"/>
  <c r="E695" i="1"/>
  <c r="E690" i="1"/>
  <c r="E685" i="1"/>
  <c r="E680" i="1"/>
  <c r="E675" i="1"/>
  <c r="E670" i="1"/>
  <c r="E664" i="1"/>
  <c r="E659" i="1" s="1"/>
  <c r="E663" i="1"/>
  <c r="E662" i="1"/>
  <c r="E651" i="1"/>
  <c r="E641" i="1" s="1"/>
  <c r="E615" i="1"/>
  <c r="E610" i="1"/>
  <c r="E605" i="1"/>
  <c r="E590" i="1"/>
  <c r="E585" i="1"/>
  <c r="E580" i="1"/>
  <c r="E575" i="1"/>
  <c r="E551" i="1"/>
  <c r="E535" i="1"/>
  <c r="E530" i="1"/>
  <c r="E405" i="1"/>
  <c r="E35" i="1"/>
  <c r="F651" i="1"/>
  <c r="F546" i="1"/>
  <c r="F806" i="1" l="1"/>
  <c r="E806" i="1" s="1"/>
  <c r="E653" i="1"/>
  <c r="E555" i="1"/>
  <c r="E546" i="1"/>
  <c r="E654" i="1"/>
  <c r="F550" i="1"/>
  <c r="F541" i="1"/>
  <c r="F791" i="1" s="1"/>
  <c r="E791" i="1" s="1"/>
  <c r="E652" i="1"/>
  <c r="E660" i="1"/>
  <c r="E525" i="1"/>
  <c r="F641" i="1"/>
  <c r="E560" i="1"/>
  <c r="E665" i="1"/>
  <c r="E725" i="1"/>
  <c r="E775" i="1"/>
  <c r="E644" i="1"/>
  <c r="E765" i="1"/>
  <c r="F545" i="1" l="1"/>
  <c r="E649" i="1"/>
  <c r="E541" i="1"/>
  <c r="E550" i="1"/>
  <c r="E655" i="1"/>
  <c r="E645" i="1"/>
  <c r="F740" i="1"/>
  <c r="F720" i="1"/>
  <c r="E650" i="1" l="1"/>
  <c r="E545" i="1"/>
  <c r="F615" i="1"/>
  <c r="F610" i="1"/>
  <c r="F710" i="1" l="1"/>
  <c r="F705" i="1"/>
  <c r="F721" i="1" l="1"/>
  <c r="F735" i="1"/>
  <c r="F535" i="1" l="1"/>
  <c r="F530" i="1"/>
  <c r="F590" i="1"/>
  <c r="F585" i="1"/>
  <c r="F580" i="1"/>
  <c r="F785" i="1" l="1"/>
  <c r="F780" i="1"/>
  <c r="F664" i="1"/>
  <c r="F659" i="1" s="1"/>
  <c r="F794" i="1" s="1"/>
  <c r="E794" i="1" s="1"/>
  <c r="E795" i="1" s="1"/>
  <c r="F663" i="1"/>
  <c r="F662" i="1"/>
  <c r="F724" i="1"/>
  <c r="F723" i="1"/>
  <c r="F722" i="1"/>
  <c r="F730" i="1"/>
  <c r="F700" i="1"/>
  <c r="F695" i="1"/>
  <c r="F690" i="1"/>
  <c r="F685" i="1"/>
  <c r="F680" i="1"/>
  <c r="F675" i="1"/>
  <c r="F670" i="1"/>
  <c r="F605" i="1"/>
  <c r="F575" i="1"/>
  <c r="F560" i="1"/>
  <c r="F555" i="1"/>
  <c r="F525" i="1"/>
  <c r="F405" i="1"/>
  <c r="F35" i="1"/>
  <c r="F30" i="1"/>
  <c r="F653" i="1" l="1"/>
  <c r="F808" i="1" s="1"/>
  <c r="F652" i="1"/>
  <c r="F807" i="1" s="1"/>
  <c r="F654" i="1"/>
  <c r="F809" i="1" s="1"/>
  <c r="F644" i="1"/>
  <c r="F775" i="1"/>
  <c r="F665" i="1"/>
  <c r="F725" i="1"/>
  <c r="F649" i="1" l="1"/>
  <c r="F804" i="1" s="1"/>
  <c r="E809" i="1"/>
  <c r="E807" i="1"/>
  <c r="E808" i="1"/>
  <c r="F660" i="1"/>
  <c r="F655" i="1"/>
  <c r="F765" i="1"/>
  <c r="F645" i="1"/>
  <c r="F805" i="1" l="1"/>
  <c r="E804" i="1"/>
  <c r="E805" i="1" s="1"/>
  <c r="F799" i="1"/>
  <c r="E810" i="1"/>
  <c r="F650" i="1"/>
  <c r="F810" i="1"/>
  <c r="F795" i="1"/>
  <c r="E799" i="1" l="1"/>
  <c r="E800" i="1" s="1"/>
  <c r="F800" i="1"/>
</calcChain>
</file>

<file path=xl/sharedStrings.xml><?xml version="1.0" encoding="utf-8"?>
<sst xmlns="http://schemas.openxmlformats.org/spreadsheetml/2006/main" count="1236" uniqueCount="304">
  <si>
    <t>реализации муниципальной программы</t>
  </si>
  <si>
    <t>№</t>
  </si>
  <si>
    <t>Ответственный исполнитель, соисполнители</t>
  </si>
  <si>
    <t>Администрация города Сельцо Брянской области</t>
  </si>
  <si>
    <t>поступления из федерального бюджета</t>
  </si>
  <si>
    <t>поступления из областного бюджета</t>
  </si>
  <si>
    <t>внебюджетные источники</t>
  </si>
  <si>
    <t>Итого:</t>
  </si>
  <si>
    <t>Руководство и управление в сфере установленных функций органов местного самоуправления</t>
  </si>
  <si>
    <t>Повышение безопасности дорожного движения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</si>
  <si>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</si>
  <si>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Мероприятия по землеустройству и землепользованию</t>
  </si>
  <si>
    <t>Выплата единовременного пособия при всех формах устройства детей, лишенных родительского попечения, в семью</t>
  </si>
  <si>
    <t>Функционирование централизованной бухгалтерии администрации города Сельцо Брянской области</t>
  </si>
  <si>
    <t>Обеспечение мер  пожарной безопасности на территории Сельцовского городского округа</t>
  </si>
  <si>
    <t>Организация и проведение городских спортивных соревнований с учащимися общеобразовательных учреждений города</t>
  </si>
  <si>
    <t>Организация и проведение соревнований среди детских и подростковых дворовых команд</t>
  </si>
  <si>
    <t>Организация и проведение физкультурно-оздоровительных мероприятий с детьми дошкольного возраста</t>
  </si>
  <si>
    <t>Организация  и проведение городских физкультурных и спортивно-массовых мероприятий на территории города</t>
  </si>
  <si>
    <t>Проведение спортивно-массовых мероприятий, посвященных праздничным датам</t>
  </si>
  <si>
    <t>Организация и проведение общегородской акции оздоровительного бега «Стартуют все»</t>
  </si>
  <si>
    <t>Организация и проведение спартакиады среди детей сотрудников трудовых коллективов</t>
  </si>
  <si>
    <t>Основное мероприятие: совершенствование системы подготовки спортивного резерва, развитие спорта высших достижений</t>
  </si>
  <si>
    <t>Финансовая поддержка гандбольного клуба «Сокол»</t>
  </si>
  <si>
    <t>Выплата социального пособия в размере 10 тыс.руб. при рождении двойни, третьего и последующих детей в семье</t>
  </si>
  <si>
    <t>Аттестация рабочих мест</t>
  </si>
  <si>
    <t>Итого по муниципальной программе</t>
  </si>
  <si>
    <t xml:space="preserve"> ПЛАН </t>
  </si>
  <si>
    <t>Источник  финансового обеспечения *</t>
  </si>
  <si>
    <t>средства  местного  бюджета</t>
  </si>
  <si>
    <t xml:space="preserve">   </t>
  </si>
  <si>
    <t>Администрация города Сельцо Брянской области, отдел образования администрацци г.Сельцо, отдел культуры и молодежной политики администрации города Сельцо Брянской области</t>
  </si>
  <si>
    <t xml:space="preserve">в том числе </t>
  </si>
  <si>
    <t>Отдел образования администрации г.Сельцо</t>
  </si>
  <si>
    <t>Отдел культуры и молодежной политики администрации города Сельцо Брянской области</t>
  </si>
  <si>
    <t>в том числе:</t>
  </si>
  <si>
    <t>в том числе</t>
  </si>
  <si>
    <t>Администрация города Сельцо брянской области</t>
  </si>
  <si>
    <t>Финансовая поддержка футбольного клуба «Сокол»</t>
  </si>
  <si>
    <t>Организация и проведение смотра-конкурса на лучшую организацию физкультурно-оздоровительной работы среди общеобразовательных учреждений города</t>
  </si>
  <si>
    <t>Участие в зональных, областных спортивных соревнованиях</t>
  </si>
  <si>
    <t>Обучение работников муниципальных учреждений</t>
  </si>
  <si>
    <t>Администрация города Сельцо Брянской области, отдел образования администрации г.Сельцо</t>
  </si>
  <si>
    <t>Промывка систем центрального отопления</t>
  </si>
  <si>
    <t>Чествование лучших спортменов, тренеров и спортивных работников города</t>
  </si>
  <si>
    <t>45.3</t>
  </si>
  <si>
    <t>45.3.1</t>
  </si>
  <si>
    <t>45.3.2</t>
  </si>
  <si>
    <t>Всего</t>
  </si>
  <si>
    <t>соответствующий финансовый год (2016 год), рублей</t>
  </si>
  <si>
    <t xml:space="preserve">Администрация  -                        5 000 руб.  Отдел культуры и молодежной политики администрации города Сельцо Брянской области - 10 800 руб.                              </t>
  </si>
  <si>
    <t xml:space="preserve"> Отдел образования администрации г.Сельцо    </t>
  </si>
  <si>
    <r>
      <t xml:space="preserve">Приложение 8
</t>
    </r>
    <r>
      <rPr>
        <sz val="11"/>
        <color theme="1"/>
        <rFont val="Times New Roman"/>
        <family val="1"/>
        <charset val="204"/>
      </rPr>
      <t>к муниципальной программе
"Реализация полномочий  
исполнительно-распорядительного 
 органа  Сельцовского  городского  округа
(2016 - 2020 годы) "</t>
    </r>
    <r>
      <rPr>
        <sz val="14"/>
        <color theme="1"/>
        <rFont val="Times New Roman"/>
        <family val="1"/>
        <charset val="204"/>
      </rPr>
      <t xml:space="preserve">
</t>
    </r>
  </si>
  <si>
    <t>Подготовка материалов и информации по вопросам физической культуры, спорта и ГТО для официального сайта города Сельцо в сети Интернет</t>
  </si>
  <si>
    <t>Организация и проведение на территории города мероприятий комплекса ГТО</t>
  </si>
  <si>
    <t>Организация поездки на Губернаторскую елку детей, находящихся в сложной жизненной ситуации</t>
  </si>
  <si>
    <t xml:space="preserve">Осуществление первичного воинского учета на территориях, где отсутствуют военные комиссариаты </t>
  </si>
  <si>
    <t>Организация и проведение на территории 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</si>
  <si>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 xml:space="preserve">Обеспечение сохранности автомобильных дорог местного значения и условий безопасности движения по ним </t>
  </si>
  <si>
    <t>Ежемесячная доплата к государственной пенсии в соответствии с Решением Совета народных депутатов города Сельцо от 18 февраля 2009 года №4-884 "Об утверждении Положения об условиях, порядке назначения, выплаты и пересчета муниципальной пенсии за выслугу лет выборному должностному лицу местного самоуправления Сельцовского городского округа"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</si>
  <si>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</si>
  <si>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</si>
  <si>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Проведение Всероссийской сельскохозяйственной переписи в 2016 году</t>
  </si>
  <si>
    <t>Доплата за дополнительную площадь в рамках осуществления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</si>
  <si>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Финансовая поддержка гандбольного клуба "Сокол"</t>
  </si>
  <si>
    <t>Финансовая поддержка футбольного клуба "Сокол"</t>
  </si>
  <si>
    <t>Обеспечение мероприятий по капитальному ремонту многоквартирных домов</t>
  </si>
  <si>
    <t>Подпрограмма, направление расходов, основное мероприятие, мероприятие</t>
  </si>
  <si>
    <t>Связь основного мероприятия и показателей (порядковые номера показателей)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</si>
  <si>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</si>
  <si>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</si>
  <si>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Софинансирование объектов капитальных вложений муниципальной собственности</t>
  </si>
  <si>
    <t>17,18,19,20</t>
  </si>
  <si>
    <t>32,33,34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</si>
  <si>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</si>
  <si>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"Фонд содействия реформированию жилищно-коммунального хозяйства"</t>
  </si>
  <si>
    <t>Информационное обеспечение деятельности органов местного самоуправления</t>
  </si>
  <si>
    <t>23.1</t>
  </si>
  <si>
    <t>Оказание материальной помощи и иной социальной поддержки семьям, оказавшимся в сложной жизненной ситуации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</si>
  <si>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</si>
  <si>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1.1</t>
  </si>
  <si>
    <t>1.2</t>
  </si>
  <si>
    <t>1.3</t>
  </si>
  <si>
    <t>1.4</t>
  </si>
  <si>
    <t>Обеспечение реализации отдельных полномочий переданных на муниципальный уровень</t>
  </si>
  <si>
    <t>2.1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</si>
  <si>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</si>
  <si>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3.1</t>
  </si>
  <si>
    <t>Обеспечение первичного воинского учета на территориях, где отсутствуют военные комиссариаты</t>
  </si>
  <si>
    <t>4.1</t>
  </si>
  <si>
    <t>Обеспечение готовности администрации города Сельцо Брянской области и служб города к реагированию на угрозу или возникновение чрезвычайных ситуаций</t>
  </si>
  <si>
    <t>5.1</t>
  </si>
  <si>
    <t>Выполнение мероприятий по гражданской обороне</t>
  </si>
  <si>
    <t>6.1</t>
  </si>
  <si>
    <t>Предупреждение и ликвидация заразных и иных болезней животных</t>
  </si>
  <si>
    <t>7.1</t>
  </si>
  <si>
    <t>Развитие и модернизация сети автомобильных дорог общего пользования местного значения</t>
  </si>
  <si>
    <t>8.1</t>
  </si>
  <si>
    <t>23, 23.1,</t>
  </si>
  <si>
    <t>8.3</t>
  </si>
  <si>
    <t xml:space="preserve">Содержание автомобильных дорог общего пользования местного значения </t>
  </si>
  <si>
    <t>9.1</t>
  </si>
  <si>
    <t>10.1</t>
  </si>
  <si>
    <t>Осуществление мер по улучшению положения отдельных категорий граждан, включая граждан пожилого возраста</t>
  </si>
  <si>
    <t>11.1</t>
  </si>
  <si>
    <t>11.2</t>
  </si>
  <si>
    <t>12.1</t>
  </si>
  <si>
    <t>27, 28, 29, 30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</si>
  <si>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</si>
  <si>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13.1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</si>
  <si>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</si>
  <si>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14.1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</si>
  <si>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</si>
  <si>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15.1</t>
  </si>
  <si>
    <t>Обеспечение населения качественными услугами городской бани</t>
  </si>
  <si>
    <t>16.1</t>
  </si>
  <si>
    <t>16.2</t>
  </si>
  <si>
    <t>Повышение уровня благоустройства городского округа</t>
  </si>
  <si>
    <t>17.1</t>
  </si>
  <si>
    <t>17.2</t>
  </si>
  <si>
    <t>Оказание помощи общественным организациям в области социальной политики</t>
  </si>
  <si>
    <t>18.1</t>
  </si>
  <si>
    <t>Обеспечение деятельности Многофункционального центра на территории Сельцовского городского округа</t>
  </si>
  <si>
    <t>19.1</t>
  </si>
  <si>
    <t>Повышение доступности и качества предоставления дополнительного образования детей в части спортивной подготовки по видам спорта</t>
  </si>
  <si>
    <t>20.1</t>
  </si>
  <si>
    <t>21.1</t>
  </si>
  <si>
    <t>Улучшение кадровой политики в сфере здравоохранения на территории Сельцовского городского округа</t>
  </si>
  <si>
    <t>22.1</t>
  </si>
  <si>
    <t>Создание благоприятных условий проживания граждан</t>
  </si>
  <si>
    <t>Реализация мероприятий по государственной поддержке субъектов малого и среднего предпринимательства</t>
  </si>
  <si>
    <t>24.1</t>
  </si>
  <si>
    <t>Развитие инфраструктуры сферы образования</t>
  </si>
  <si>
    <t>25.1</t>
  </si>
  <si>
    <t>26.1</t>
  </si>
  <si>
    <t>Осуществление государственной поддержки молодых семей в улучшении жилищных условий</t>
  </si>
  <si>
    <t>27.1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</si>
  <si>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</si>
  <si>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28.1</t>
  </si>
  <si>
    <t>56, 57, 58</t>
  </si>
  <si>
    <t>Мероприятия в сфере пожарной безопасности</t>
  </si>
  <si>
    <t>Повышение энергетической эффективности и обеспечение энергосбережения</t>
  </si>
  <si>
    <t>Популяризация физической культуры и массового спорта</t>
  </si>
  <si>
    <t>Мероприятия по вовлечению населения в занятия физической культурой и массовым спортом, участие в соревнованиях различного уровня</t>
  </si>
  <si>
    <t>29.1</t>
  </si>
  <si>
    <t>Реализация единой государственной политики в сфере физической культуры и спорта</t>
  </si>
  <si>
    <t>30.1</t>
  </si>
  <si>
    <t>Оказание государственной поддержки спортивным сборным командам</t>
  </si>
  <si>
    <t>59, 60, 61</t>
  </si>
  <si>
    <t>Социальная защита населения, имеющего льготный статус, и попавших в трудную жизненную ситуацию</t>
  </si>
  <si>
    <t>31.1</t>
  </si>
  <si>
    <t>31.1.1</t>
  </si>
  <si>
    <t>31.1.2</t>
  </si>
  <si>
    <t>15.2</t>
  </si>
  <si>
    <t>39, 40, 41</t>
  </si>
  <si>
    <t>Защита прав и законных интересов несовершеннолетних, лиц из их числа детей-сирот и детей, оставшихся без попечения родителей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</si>
  <si>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</si>
  <si>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Подпрограмма  «Обеспечение пожарной безопасности и социальной защиты города Сельцо (2016-2020 годы)»</t>
  </si>
  <si>
    <t>Подпрограмма  «Обеспечение жильем молодых семей (2016-2020 годы)»</t>
  </si>
  <si>
    <t>Подпрограмма  «Энергосбережение и повышение энергетической эффективности (2016-2020 годы)»</t>
  </si>
  <si>
    <t>Подпрограмма  «Развитие физической культуры и спорта (2016-2020 годы)»</t>
  </si>
  <si>
    <t>Подпрограмма  «Демографическое развитие (2016-2020 годы)»</t>
  </si>
  <si>
    <t>Подпрограмма  «Улучшение условий и охраны труда (2016-2020 годы)»</t>
  </si>
  <si>
    <t>Обеспечение первичных мер  пожарной безопасности</t>
  </si>
  <si>
    <t>1.5</t>
  </si>
  <si>
    <t>Поверка приборов учета тепловой энергии</t>
  </si>
  <si>
    <t>1,2,3,4,5,6,7,8,9,10,11, 12, 12.1, 12.2</t>
  </si>
  <si>
    <t>очередной финансовый год (2017 год), рублей</t>
  </si>
  <si>
    <t>первый год планового периода (2018 год), рублей</t>
  </si>
  <si>
    <t>Осуществление единой государственной политики и нормативное правовое регулирование в сфере строительства, архитектуры, градостроительства, жилищной политики</t>
  </si>
  <si>
    <t>32.1</t>
  </si>
  <si>
    <t>32.1.1</t>
  </si>
  <si>
    <t>32.1.2</t>
  </si>
  <si>
    <t>Финансовый отдел администрации города Сельцо Брянской области</t>
  </si>
  <si>
    <t>Бюджетные инвестиции в объекты капитальных вложений муниципальной собственности</t>
  </si>
  <si>
    <t>63, 64, 65, 65.1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</si>
  <si>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</si>
  <si>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</si>
  <si>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31.1.3</t>
  </si>
  <si>
    <t>31.1.4</t>
  </si>
  <si>
    <t>31.1.5</t>
  </si>
  <si>
    <t>31.1.6</t>
  </si>
  <si>
    <t>31.1.7</t>
  </si>
  <si>
    <t>31.1.8</t>
  </si>
  <si>
    <t>33.1</t>
  </si>
  <si>
    <t>33.1.1</t>
  </si>
  <si>
    <t>33.1.2</t>
  </si>
  <si>
    <t>Измерение и испытание электрооборудования</t>
  </si>
  <si>
    <t xml:space="preserve">Приобретение энергосберегающих ламп </t>
  </si>
  <si>
    <t>19.2</t>
  </si>
  <si>
    <t>Повышение качества и доступности предоставления государственных и муниципальных услуг</t>
  </si>
  <si>
    <t>Приобретение спецодежды</t>
  </si>
  <si>
    <t>Замена электросчетчиков</t>
  </si>
  <si>
    <t xml:space="preserve">2017 год
Отдел образования администрации г.Сельцо </t>
  </si>
  <si>
    <t>Замена светильников</t>
  </si>
  <si>
    <t>35, 36, 37, 38, 38.1</t>
  </si>
  <si>
    <t xml:space="preserve">
2017 год
Отдел образования -      35 600 руб.</t>
  </si>
  <si>
    <t>Обеспечение деятельности главы местной администрации                    ( исполнительно-распорядительного органа муниципального образования)</t>
  </si>
  <si>
    <t>второй год планового периода (2019 год), рублей</t>
  </si>
  <si>
    <t>второй год планового периода (2020 год), рублей</t>
  </si>
  <si>
    <t xml:space="preserve">Единые дежурно- диспетчерские службы 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</si>
  <si>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</si>
  <si>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Обеспечение сохранности автомобильных дорог  местного значения и условий безопасности движения по ним</t>
  </si>
  <si>
    <t>Выплата муниципальных пенсий (доплат к государственным пенсиям)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</si>
  <si>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</t>
  </si>
  <si>
    <t>Оценка имущества, признание прав и регулирование имущественных отношений муниципальной собственности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</si>
  <si>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</si>
  <si>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Эксплуатация и содержание имущества казны муниципального образования</t>
  </si>
  <si>
    <t>Мероприятия по улучшению условий охраны труда</t>
  </si>
  <si>
    <t>Администрация города Сельцо Брянской области, 
Отдел образования администрации г.Сельцо,
Отдел культуры и молодежной политики администрации города Сельцо Брянской области</t>
  </si>
  <si>
    <t>Мероприятия по обеспечению населения бытовыми услугами</t>
  </si>
  <si>
    <t>Капитальный ремонт бань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</si>
  <si>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</si>
  <si>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</si>
  <si>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</si>
  <si>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 xml:space="preserve">Мероприятия по благоустройству </t>
  </si>
  <si>
    <t xml:space="preserve">Поддержка государствненных программ субъектов Российской Федерации и муниципальных программ формирования современной городской среды </t>
  </si>
  <si>
    <t>Оказание поддержки социально-ориентированным некоммерческим организациям</t>
  </si>
  <si>
    <t>18.2</t>
  </si>
  <si>
    <t>Меропритяи по социальной поддержке отдельных категорий граждан</t>
  </si>
  <si>
    <t>Многофункциональные центры предоставления государственных и муниципальных услуг</t>
  </si>
  <si>
    <t>Организации дополнительного образования</t>
  </si>
  <si>
    <t>Мероприятия с сфере архитектуры и градостроительства</t>
  </si>
  <si>
    <t>Организация и содержание мест захоронения твердых бытовых отходов</t>
  </si>
  <si>
    <t>Администрация города Сельцо Брянской области, отдел образования администрации г.Сельцо, Отдел культуры и молодежной политики администрации города Сельцо Брянской области</t>
  </si>
  <si>
    <t xml:space="preserve">Администрация города Сельцо Брянской области, отдел образования администрации г.Сельцо, Отдел культуры и молодежной политики администрации города Сельцо Брянской области </t>
  </si>
  <si>
    <t>Замена задвижек в тепловом узле и установка клапана на смеситель</t>
  </si>
  <si>
    <t xml:space="preserve">2017 год
Отдел образования администрации г.Сельцо 
2018 год
Отдел образования администрации г.Сельцо </t>
  </si>
  <si>
    <t>Мероприятия в сфере социальной и демографической политики</t>
  </si>
  <si>
    <t>к постановлению к администрации</t>
  </si>
  <si>
    <t>города Сельцо Брянской области</t>
  </si>
  <si>
    <t>2017 год - Администрация 
2018 год - Отдел образования администрации г.Сельцо</t>
  </si>
  <si>
    <t>2016 год
Администрация - 16 114 руб. 
Отдел образования администрации г.Сельцо - 36000 руб.
2017 год
Отдел образования администрации г.Сельцо - 56500 руб.
2018 год
Отдел образования администрации г.Сельцо - 17 000 руб.</t>
  </si>
  <si>
    <t>20.2</t>
  </si>
  <si>
    <t>Отдельные мероприятия по развитию спорта</t>
  </si>
  <si>
    <t>Мероприятия по формированию современной городской среды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</si>
  <si>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</t>
  </si>
  <si>
    <t>Реализация мероприятий по обеспечению жильем молодых семей</t>
  </si>
  <si>
    <t xml:space="preserve">Приобретение спортивной формы, оборудования и инвентаря </t>
  </si>
  <si>
    <t>Членские взносы некоммерческим организациям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</si>
  <si>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</si>
  <si>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</si>
  <si>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</si>
  <si>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Кадровая политика в сфере здравоохранения на территории Сельцовского городского округа</t>
  </si>
  <si>
    <t>Создание условий для эффективного и ответственного управления муниципальными финансами</t>
  </si>
  <si>
    <t>Стимулирование результатов социально-экономического развития территорий и качества управления общественными финансами муниципальных районов (городских округов)</t>
  </si>
  <si>
    <t>9.2</t>
  </si>
  <si>
    <t>13.2</t>
  </si>
  <si>
    <t>13.2.1</t>
  </si>
  <si>
    <t>13.2.2</t>
  </si>
  <si>
    <t>13.2.3</t>
  </si>
  <si>
    <t>13.3</t>
  </si>
  <si>
    <t>15.3</t>
  </si>
  <si>
    <t>15.4</t>
  </si>
  <si>
    <t>16.2.1</t>
  </si>
  <si>
    <t>16.2.2</t>
  </si>
  <si>
    <t>16.2.3</t>
  </si>
  <si>
    <t>18.3</t>
  </si>
  <si>
    <t>18.4</t>
  </si>
  <si>
    <t>18.5</t>
  </si>
  <si>
    <t>18.6</t>
  </si>
  <si>
    <t>21.2</t>
  </si>
  <si>
    <t>21.2.1</t>
  </si>
  <si>
    <t>24.2</t>
  </si>
  <si>
    <t>24.3</t>
  </si>
  <si>
    <t>24.4</t>
  </si>
  <si>
    <t>24.5</t>
  </si>
  <si>
    <t>24.6</t>
  </si>
  <si>
    <t>25</t>
  </si>
  <si>
    <t>28</t>
  </si>
  <si>
    <t>29.1.1</t>
  </si>
  <si>
    <t>32.1.3</t>
  </si>
  <si>
    <t>32.1.4</t>
  </si>
  <si>
    <t>32.1.5</t>
  </si>
  <si>
    <t>32.1.6</t>
  </si>
  <si>
    <t>32.1.7</t>
  </si>
  <si>
    <t>32.1.8</t>
  </si>
  <si>
    <t>32.1.9</t>
  </si>
  <si>
    <t>32.1.10</t>
  </si>
  <si>
    <t>32.1.11</t>
  </si>
  <si>
    <t>32.1.12</t>
  </si>
  <si>
    <t>34.1</t>
  </si>
  <si>
    <t>34.1.1</t>
  </si>
  <si>
    <t>34.1.2</t>
  </si>
  <si>
    <t>34.1.3</t>
  </si>
  <si>
    <t>18.7</t>
  </si>
  <si>
    <t>Реализация программ (проектов) инициативного бюджетирования</t>
  </si>
  <si>
    <t>43, 44, 44.1.</t>
  </si>
  <si>
    <t>1.6</t>
  </si>
  <si>
    <t>Приобретение, установка и техническое обслуживание программного и технического обеспечения, аттестация рабочих мест</t>
  </si>
  <si>
    <t>28.2</t>
  </si>
  <si>
    <t>Мероприятия в сфере охраны окружающей среды</t>
  </si>
  <si>
    <t>18.7.1</t>
  </si>
  <si>
    <t>Реализация проекта инициативного бюджетирования «Социальный проект «Город для всех»</t>
  </si>
  <si>
    <t>2016 год
Администрация - 5 000 руб. Отдел образования администрации г.Сельцо -27 500 руб.
2017 год
Администрация - 31 000 руб. 
Отдел образования администрации г.Сельцо -27 500 руб
2018 год
Администрация - 8 600 руб. 
Отдел образования администрации г.Сельцо -29 700 руб</t>
  </si>
  <si>
    <t>2016 год
Администрация - 4480 руб.
Отдел образования администрации г.Сельцо- 35721,89 руб.
2017 год
Администрация - 5000 руб.
Отдел образования администрации г.Сельцо- 42 735,47 руб.
2018 год
Отдел образования администрации г.Сельцо- 43495,91 руб.</t>
  </si>
  <si>
    <t>2016 год
Администрация  -  3000 руб.,                     
Отдел культуры и молодежной политики  - 2700 руб.
2017 год
Администрация  - 2500 руб.,  
Отдел культуры и молодежной политики  -  900 руб.
2018 год
Администрация  -  8500 руб.,  
Отдел образования -  35 100 руб.
Отдел культуры и молодежной политики  -  2 700 руб.</t>
  </si>
  <si>
    <t xml:space="preserve">2016 год
Администрация  -                        5 000 руб.  Отдел культуры и молодежной политики администрации города Сельцо Брянской области - 10 778 руб.    
2017 год
Администрация  -                        4 950 руб.
Отдел культуры и молодежной политики администрации города Сельцо Брянской области - 10 800 руб.     
2018 год
Администрация  -    4 950 руб.
Отдел культуры и молодежной политики администрации города Сельцо Брянской области - 8570 руб.                    </t>
  </si>
  <si>
    <t xml:space="preserve">от  27  декабря  2018 года №  542 </t>
  </si>
  <si>
    <t>2016 год
Отдел образования -     40 000 руб.
Отдел культуры и молодежной политики-            3 387,08 руб.
2017 год
Отдел образования -      2 900 руб.
2018 год
Отдел культуры и молодежной политики-            5900 руб.
Отдел образования -      77 946,58руб.</t>
  </si>
  <si>
    <t>21.2.2</t>
  </si>
  <si>
    <t>Приобретение громкоговорителей рупорных, портативного проектора, портативного аккумулятора</t>
  </si>
  <si>
    <t>48,49,50,51, 51.1, 51.2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</si>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</sst>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4" fontId="2" fillId="0" borderId="10" xfId="0" applyNumberFormat="1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26" xfId="0" applyNumberFormat="1" applyFont="1" applyBorder="1" applyAlignment="1">
      <alignment vertical="center" wrapText="1"/>
    </xf>
    <xf numFmtId="4" fontId="2" fillId="0" borderId="27" xfId="0" applyNumberFormat="1" applyFont="1" applyBorder="1" applyAlignment="1">
      <alignment vertical="center" wrapText="1"/>
    </xf>
    <xf numFmtId="4" fontId="2" fillId="0" borderId="28" xfId="0" applyNumberFormat="1" applyFont="1" applyBorder="1" applyAlignment="1">
      <alignment vertical="center" wrapText="1"/>
    </xf>
    <xf numFmtId="4" fontId="2" fillId="0" borderId="29" xfId="0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0" fillId="0" borderId="0" xfId="0" applyAlignment="1">
      <alignment horizontal="right"/>
    </xf>
    <xf numFmtId="0" fontId="7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4" fontId="2" fillId="0" borderId="31" xfId="0" applyNumberFormat="1" applyFont="1" applyBorder="1" applyAlignment="1">
      <alignment vertical="center" wrapText="1"/>
    </xf>
    <xf numFmtId="4" fontId="2" fillId="0" borderId="16" xfId="0" applyNumberFormat="1" applyFont="1" applyBorder="1" applyAlignment="1">
      <alignment vertical="center" wrapText="1"/>
    </xf>
    <xf numFmtId="4" fontId="2" fillId="0" borderId="32" xfId="0" applyNumberFormat="1" applyFont="1" applyBorder="1" applyAlignment="1">
      <alignment vertical="center" wrapText="1"/>
    </xf>
    <xf numFmtId="4" fontId="2" fillId="0" borderId="33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vertical="center" wrapText="1"/>
    </xf>
    <xf numFmtId="4" fontId="2" fillId="0" borderId="35" xfId="0" applyNumberFormat="1" applyFont="1" applyBorder="1" applyAlignment="1">
      <alignment vertical="center" wrapText="1"/>
    </xf>
    <xf numFmtId="4" fontId="4" fillId="0" borderId="23" xfId="0" applyNumberFormat="1" applyFont="1" applyBorder="1" applyAlignment="1">
      <alignment vertical="center" wrapText="1"/>
    </xf>
    <xf numFmtId="4" fontId="4" fillId="0" borderId="35" xfId="0" applyNumberFormat="1" applyFont="1" applyBorder="1" applyAlignment="1">
      <alignment vertical="center" wrapText="1"/>
    </xf>
    <xf numFmtId="4" fontId="2" fillId="0" borderId="25" xfId="0" applyNumberFormat="1" applyFont="1" applyBorder="1" applyAlignment="1">
      <alignment vertical="center" wrapText="1"/>
    </xf>
    <xf numFmtId="4" fontId="2" fillId="0" borderId="36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7" fillId="0" borderId="4" xfId="0" applyFont="1" applyFill="1" applyBorder="1" applyAlignment="1">
      <alignment vertical="center" wrapText="1"/>
    </xf>
    <xf numFmtId="4" fontId="4" fillId="0" borderId="4" xfId="0" applyNumberFormat="1" applyFont="1" applyFill="1" applyBorder="1" applyAlignment="1">
      <alignment vertical="center" wrapText="1"/>
    </xf>
    <xf numFmtId="4" fontId="4" fillId="0" borderId="5" xfId="0" applyNumberFormat="1" applyFont="1" applyFill="1" applyBorder="1" applyAlignment="1">
      <alignment vertical="center" wrapText="1"/>
    </xf>
    <xf numFmtId="4" fontId="4" fillId="0" borderId="23" xfId="0" applyNumberFormat="1" applyFont="1" applyFill="1" applyBorder="1" applyAlignment="1">
      <alignment vertical="center" wrapText="1"/>
    </xf>
    <xf numFmtId="4" fontId="4" fillId="0" borderId="6" xfId="0" applyNumberFormat="1" applyFont="1" applyFill="1" applyBorder="1" applyAlignment="1">
      <alignment vertical="center" wrapText="1"/>
    </xf>
    <xf numFmtId="4" fontId="4" fillId="0" borderId="35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1" xfId="0" applyFont="1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8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0" borderId="18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818"/>
  <sheetViews>
    <sheetView tabSelected="1" topLeftCell="A7" zoomScale="80" zoomScaleNormal="80" workbookViewId="0">
      <pane ySplit="13" topLeftCell="A402" activePane="bottomLeft" state="frozen"/>
      <selection activeCell="A7" sqref="A7"/>
      <selection pane="bottomLeft" activeCell="H404" sqref="H404"/>
    </sheetView>
  </sheetViews>
  <sheetFormatPr defaultRowHeight="15" x14ac:dyDescent="0.25"/>
  <cols>
    <col min="1" max="1" width="9.7109375" customWidth="1"/>
    <col min="2" max="2" width="35.5703125" customWidth="1"/>
    <col min="3" max="3" width="33.28515625" customWidth="1"/>
    <col min="4" max="4" width="15.85546875" customWidth="1"/>
    <col min="5" max="10" width="18.28515625" customWidth="1"/>
    <col min="11" max="11" width="37.42578125" customWidth="1"/>
  </cols>
  <sheetData>
    <row r="3" spans="1:13" x14ac:dyDescent="0.25">
      <c r="K3" s="32"/>
      <c r="M3" s="21"/>
    </row>
    <row r="4" spans="1:13" x14ac:dyDescent="0.25">
      <c r="K4" s="21"/>
    </row>
    <row r="5" spans="1:13" x14ac:dyDescent="0.25">
      <c r="K5" s="21"/>
    </row>
    <row r="6" spans="1:13" x14ac:dyDescent="0.25">
      <c r="K6" s="21"/>
    </row>
    <row r="7" spans="1:13" x14ac:dyDescent="0.25">
      <c r="K7" s="21"/>
    </row>
    <row r="8" spans="1:13" x14ac:dyDescent="0.25">
      <c r="K8" s="21"/>
    </row>
    <row r="9" spans="1:13" x14ac:dyDescent="0.25">
      <c r="K9" s="21" t="s">
        <v>303</v>
      </c>
    </row>
    <row r="10" spans="1:13" x14ac:dyDescent="0.25">
      <c r="K10" s="21" t="s">
        <v>229</v>
      </c>
    </row>
    <row r="11" spans="1:13" x14ac:dyDescent="0.25">
      <c r="K11" s="21" t="s">
        <v>230</v>
      </c>
    </row>
    <row r="12" spans="1:13" x14ac:dyDescent="0.25">
      <c r="K12" s="54" t="s">
        <v>298</v>
      </c>
    </row>
    <row r="13" spans="1:13" x14ac:dyDescent="0.25">
      <c r="K13" s="21"/>
    </row>
    <row r="15" spans="1:13" ht="113.25" customHeight="1" x14ac:dyDescent="0.25">
      <c r="A15" s="105" t="s">
        <v>52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</row>
    <row r="16" spans="1:13" ht="18" customHeight="1" x14ac:dyDescent="0.25">
      <c r="A16" s="107" t="s">
        <v>27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</row>
    <row r="17" spans="1:11" ht="19.5" thickBot="1" x14ac:dyDescent="0.3">
      <c r="A17" s="109" t="s">
        <v>0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</row>
    <row r="18" spans="1:11" ht="30.6" customHeight="1" x14ac:dyDescent="0.25">
      <c r="A18" s="76" t="s">
        <v>1</v>
      </c>
      <c r="B18" s="76" t="s">
        <v>67</v>
      </c>
      <c r="C18" s="76" t="s">
        <v>2</v>
      </c>
      <c r="D18" s="76" t="s">
        <v>28</v>
      </c>
      <c r="E18" s="76" t="s">
        <v>48</v>
      </c>
      <c r="F18" s="111" t="s">
        <v>49</v>
      </c>
      <c r="G18" s="76" t="s">
        <v>167</v>
      </c>
      <c r="H18" s="76" t="s">
        <v>168</v>
      </c>
      <c r="I18" s="76" t="s">
        <v>198</v>
      </c>
      <c r="J18" s="76" t="s">
        <v>199</v>
      </c>
      <c r="K18" s="82" t="s">
        <v>68</v>
      </c>
    </row>
    <row r="19" spans="1:11" ht="81.75" customHeight="1" thickBot="1" x14ac:dyDescent="0.3">
      <c r="A19" s="78"/>
      <c r="B19" s="78"/>
      <c r="C19" s="78"/>
      <c r="D19" s="78"/>
      <c r="E19" s="108"/>
      <c r="F19" s="112"/>
      <c r="G19" s="110"/>
      <c r="H19" s="110"/>
      <c r="I19" s="110"/>
      <c r="J19" s="110"/>
      <c r="K19" s="84"/>
    </row>
    <row r="20" spans="1:11" ht="16.5" customHeight="1" thickBot="1" x14ac:dyDescent="0.3">
      <c r="A20" s="1">
        <v>1</v>
      </c>
      <c r="B20" s="2">
        <v>2</v>
      </c>
      <c r="C20" s="2">
        <v>3</v>
      </c>
      <c r="D20" s="2">
        <v>4</v>
      </c>
      <c r="E20" s="2">
        <v>5</v>
      </c>
      <c r="F20" s="42">
        <v>6</v>
      </c>
      <c r="G20" s="45">
        <v>7</v>
      </c>
      <c r="H20" s="43">
        <v>8</v>
      </c>
      <c r="I20" s="46">
        <v>9</v>
      </c>
      <c r="J20" s="46">
        <v>9</v>
      </c>
      <c r="K20" s="53">
        <v>10</v>
      </c>
    </row>
    <row r="21" spans="1:11" ht="45.75" customHeight="1" thickBot="1" x14ac:dyDescent="0.3">
      <c r="A21" s="82">
        <v>1</v>
      </c>
      <c r="B21" s="76" t="s">
        <v>79</v>
      </c>
      <c r="C21" s="76" t="s">
        <v>3</v>
      </c>
      <c r="D21" s="13" t="s">
        <v>29</v>
      </c>
      <c r="E21" s="4">
        <f>E26+E31+E36+E46+E41+E51</f>
        <v>59520994.969999999</v>
      </c>
      <c r="F21" s="35">
        <f t="shared" ref="F21:J21" si="0">F26+F31+F36+F46+F41+F51</f>
        <v>11934674</v>
      </c>
      <c r="G21" s="47">
        <f t="shared" si="0"/>
        <v>11962441.91</v>
      </c>
      <c r="H21" s="10">
        <f t="shared" si="0"/>
        <v>12249485.059999999</v>
      </c>
      <c r="I21" s="48">
        <f t="shared" si="0"/>
        <v>11719697</v>
      </c>
      <c r="J21" s="48">
        <f t="shared" si="0"/>
        <v>11719697</v>
      </c>
      <c r="K21" s="61" t="s">
        <v>166</v>
      </c>
    </row>
    <row r="22" spans="1:11" ht="45.75" customHeight="1" thickBot="1" x14ac:dyDescent="0.3">
      <c r="A22" s="83"/>
      <c r="B22" s="77"/>
      <c r="C22" s="77"/>
      <c r="D22" s="13" t="s">
        <v>4</v>
      </c>
      <c r="E22" s="4">
        <f t="shared" ref="E22:F24" si="1">E27+E32+E37+E47</f>
        <v>0</v>
      </c>
      <c r="F22" s="35">
        <f t="shared" si="1"/>
        <v>0</v>
      </c>
      <c r="G22" s="47">
        <f t="shared" ref="G22:I22" si="2">G27+G32+G37+G47</f>
        <v>0</v>
      </c>
      <c r="H22" s="10">
        <f t="shared" si="2"/>
        <v>0</v>
      </c>
      <c r="I22" s="48">
        <f t="shared" si="2"/>
        <v>0</v>
      </c>
      <c r="J22" s="48">
        <f t="shared" ref="J22" si="3">J27+J32+J37+J47</f>
        <v>0</v>
      </c>
      <c r="K22" s="62"/>
    </row>
    <row r="23" spans="1:11" ht="45.75" customHeight="1" thickBot="1" x14ac:dyDescent="0.3">
      <c r="A23" s="83"/>
      <c r="B23" s="77"/>
      <c r="C23" s="77"/>
      <c r="D23" s="13" t="s">
        <v>5</v>
      </c>
      <c r="E23" s="4">
        <f t="shared" si="1"/>
        <v>0</v>
      </c>
      <c r="F23" s="35">
        <f t="shared" si="1"/>
        <v>0</v>
      </c>
      <c r="G23" s="47">
        <f t="shared" ref="G23:I23" si="4">G28+G33+G38+G48</f>
        <v>0</v>
      </c>
      <c r="H23" s="10">
        <f t="shared" si="4"/>
        <v>0</v>
      </c>
      <c r="I23" s="48">
        <f t="shared" si="4"/>
        <v>0</v>
      </c>
      <c r="J23" s="48">
        <f t="shared" ref="J23" si="5">J28+J33+J38+J48</f>
        <v>0</v>
      </c>
      <c r="K23" s="62"/>
    </row>
    <row r="24" spans="1:11" ht="30.75" customHeight="1" thickBot="1" x14ac:dyDescent="0.3">
      <c r="A24" s="83"/>
      <c r="B24" s="77"/>
      <c r="C24" s="77"/>
      <c r="D24" s="13" t="s">
        <v>6</v>
      </c>
      <c r="E24" s="4">
        <f t="shared" si="1"/>
        <v>0</v>
      </c>
      <c r="F24" s="35">
        <f t="shared" si="1"/>
        <v>0</v>
      </c>
      <c r="G24" s="47">
        <f t="shared" ref="G24:I24" si="6">G29+G34+G39+G49</f>
        <v>0</v>
      </c>
      <c r="H24" s="10">
        <f t="shared" si="6"/>
        <v>0</v>
      </c>
      <c r="I24" s="48">
        <f t="shared" si="6"/>
        <v>0</v>
      </c>
      <c r="J24" s="48">
        <f t="shared" ref="J24" si="7">J29+J34+J39+J49</f>
        <v>0</v>
      </c>
      <c r="K24" s="62"/>
    </row>
    <row r="25" spans="1:11" ht="16.5" customHeight="1" thickBot="1" x14ac:dyDescent="0.3">
      <c r="A25" s="84"/>
      <c r="B25" s="78"/>
      <c r="C25" s="78"/>
      <c r="D25" s="13" t="s">
        <v>7</v>
      </c>
      <c r="E25" s="4">
        <f>E21+E22+E23+E24</f>
        <v>59520994.969999999</v>
      </c>
      <c r="F25" s="35">
        <f>F21+F22+F23+F24</f>
        <v>11934674</v>
      </c>
      <c r="G25" s="47">
        <f t="shared" ref="G25:I25" si="8">G21+G22+G23+G24</f>
        <v>11962441.91</v>
      </c>
      <c r="H25" s="10">
        <f t="shared" si="8"/>
        <v>12249485.059999999</v>
      </c>
      <c r="I25" s="48">
        <f t="shared" si="8"/>
        <v>11719697</v>
      </c>
      <c r="J25" s="48">
        <f t="shared" ref="J25" si="9">J21+J22+J23+J24</f>
        <v>11719697</v>
      </c>
      <c r="K25" s="63"/>
    </row>
    <row r="26" spans="1:11" ht="45" customHeight="1" thickBot="1" x14ac:dyDescent="0.3">
      <c r="A26" s="79" t="s">
        <v>80</v>
      </c>
      <c r="B26" s="76" t="s">
        <v>197</v>
      </c>
      <c r="C26" s="76" t="s">
        <v>3</v>
      </c>
      <c r="D26" s="13" t="s">
        <v>29</v>
      </c>
      <c r="E26" s="4">
        <f>F26+G26+H26+I26+J26</f>
        <v>5129247.53</v>
      </c>
      <c r="F26" s="35">
        <v>822714</v>
      </c>
      <c r="G26" s="47">
        <v>1076349</v>
      </c>
      <c r="H26" s="10">
        <v>1043842.53</v>
      </c>
      <c r="I26" s="48">
        <v>1093171</v>
      </c>
      <c r="J26" s="48">
        <v>1093171</v>
      </c>
      <c r="K26" s="61"/>
    </row>
    <row r="27" spans="1:11" ht="45.75" customHeight="1" thickBot="1" x14ac:dyDescent="0.3">
      <c r="A27" s="80"/>
      <c r="B27" s="77"/>
      <c r="C27" s="77"/>
      <c r="D27" s="13" t="s">
        <v>4</v>
      </c>
      <c r="E27" s="4">
        <f t="shared" ref="E27:E29" si="10">F27+G27+H27+I27</f>
        <v>0</v>
      </c>
      <c r="F27" s="35">
        <v>0</v>
      </c>
      <c r="G27" s="47">
        <v>0</v>
      </c>
      <c r="H27" s="10">
        <v>0</v>
      </c>
      <c r="I27" s="48">
        <v>0</v>
      </c>
      <c r="J27" s="48">
        <v>0</v>
      </c>
      <c r="K27" s="62"/>
    </row>
    <row r="28" spans="1:11" ht="46.5" customHeight="1" thickBot="1" x14ac:dyDescent="0.3">
      <c r="A28" s="80"/>
      <c r="B28" s="77"/>
      <c r="C28" s="77"/>
      <c r="D28" s="13" t="s">
        <v>5</v>
      </c>
      <c r="E28" s="4">
        <f t="shared" si="10"/>
        <v>0</v>
      </c>
      <c r="F28" s="35">
        <v>0</v>
      </c>
      <c r="G28" s="47">
        <v>0</v>
      </c>
      <c r="H28" s="10">
        <v>0</v>
      </c>
      <c r="I28" s="48">
        <v>0</v>
      </c>
      <c r="J28" s="48">
        <v>0</v>
      </c>
      <c r="K28" s="62"/>
    </row>
    <row r="29" spans="1:11" ht="33" customHeight="1" thickBot="1" x14ac:dyDescent="0.3">
      <c r="A29" s="80"/>
      <c r="B29" s="77"/>
      <c r="C29" s="77"/>
      <c r="D29" s="13" t="s">
        <v>6</v>
      </c>
      <c r="E29" s="4">
        <f t="shared" si="10"/>
        <v>0</v>
      </c>
      <c r="F29" s="35">
        <v>0</v>
      </c>
      <c r="G29" s="47">
        <v>0</v>
      </c>
      <c r="H29" s="10">
        <v>0</v>
      </c>
      <c r="I29" s="48">
        <v>0</v>
      </c>
      <c r="J29" s="48">
        <v>0</v>
      </c>
      <c r="K29" s="62"/>
    </row>
    <row r="30" spans="1:11" ht="23.25" customHeight="1" thickBot="1" x14ac:dyDescent="0.3">
      <c r="A30" s="81"/>
      <c r="B30" s="78"/>
      <c r="C30" s="78"/>
      <c r="D30" s="13" t="s">
        <v>7</v>
      </c>
      <c r="E30" s="4">
        <f>E26+E27+E28+E29</f>
        <v>5129247.53</v>
      </c>
      <c r="F30" s="35">
        <f>F26+F27+F28+F29</f>
        <v>822714</v>
      </c>
      <c r="G30" s="47">
        <f t="shared" ref="G30:I30" si="11">G26+G27+G28+G29</f>
        <v>1076349</v>
      </c>
      <c r="H30" s="10">
        <f t="shared" si="11"/>
        <v>1043842.53</v>
      </c>
      <c r="I30" s="48">
        <f t="shared" si="11"/>
        <v>1093171</v>
      </c>
      <c r="J30" s="48">
        <f t="shared" ref="J30" si="12">J26+J27+J28+J29</f>
        <v>1093171</v>
      </c>
      <c r="K30" s="63"/>
    </row>
    <row r="31" spans="1:11" ht="48" customHeight="1" thickBot="1" x14ac:dyDescent="0.3">
      <c r="A31" s="79" t="s">
        <v>81</v>
      </c>
      <c r="B31" s="76" t="s">
        <v>8</v>
      </c>
      <c r="C31" s="76" t="s">
        <v>3</v>
      </c>
      <c r="D31" s="13" t="s">
        <v>29</v>
      </c>
      <c r="E31" s="4">
        <f>F31+G31+H31+I31+J31</f>
        <v>52318338.939999998</v>
      </c>
      <c r="F31" s="35">
        <v>9734489</v>
      </c>
      <c r="G31" s="47">
        <v>10421092.91</v>
      </c>
      <c r="H31" s="10">
        <v>10909705.029999999</v>
      </c>
      <c r="I31" s="48">
        <v>10626526</v>
      </c>
      <c r="J31" s="48">
        <v>10626526</v>
      </c>
      <c r="K31" s="61"/>
    </row>
    <row r="32" spans="1:11" ht="51.75" customHeight="1" thickBot="1" x14ac:dyDescent="0.3">
      <c r="A32" s="80"/>
      <c r="B32" s="77"/>
      <c r="C32" s="77"/>
      <c r="D32" s="13" t="s">
        <v>4</v>
      </c>
      <c r="E32" s="4">
        <f t="shared" ref="E32:E34" si="13">F32+G32+H32+I32</f>
        <v>0</v>
      </c>
      <c r="F32" s="35">
        <v>0</v>
      </c>
      <c r="G32" s="47">
        <v>0</v>
      </c>
      <c r="H32" s="10">
        <v>0</v>
      </c>
      <c r="I32" s="48">
        <v>0</v>
      </c>
      <c r="J32" s="48">
        <v>0</v>
      </c>
      <c r="K32" s="62"/>
    </row>
    <row r="33" spans="1:11" ht="52.5" customHeight="1" thickBot="1" x14ac:dyDescent="0.3">
      <c r="A33" s="80"/>
      <c r="B33" s="77"/>
      <c r="C33" s="77"/>
      <c r="D33" s="13" t="s">
        <v>5</v>
      </c>
      <c r="E33" s="4">
        <f t="shared" si="13"/>
        <v>0</v>
      </c>
      <c r="F33" s="35">
        <v>0</v>
      </c>
      <c r="G33" s="47">
        <v>0</v>
      </c>
      <c r="H33" s="10">
        <v>0</v>
      </c>
      <c r="I33" s="48">
        <v>0</v>
      </c>
      <c r="J33" s="48">
        <v>0</v>
      </c>
      <c r="K33" s="62"/>
    </row>
    <row r="34" spans="1:11" ht="35.25" customHeight="1" thickBot="1" x14ac:dyDescent="0.3">
      <c r="A34" s="80"/>
      <c r="B34" s="77"/>
      <c r="C34" s="77"/>
      <c r="D34" s="13" t="s">
        <v>6</v>
      </c>
      <c r="E34" s="4">
        <f t="shared" si="13"/>
        <v>0</v>
      </c>
      <c r="F34" s="35">
        <v>0</v>
      </c>
      <c r="G34" s="47">
        <v>0</v>
      </c>
      <c r="H34" s="10">
        <v>0</v>
      </c>
      <c r="I34" s="48">
        <v>0</v>
      </c>
      <c r="J34" s="48">
        <v>0</v>
      </c>
      <c r="K34" s="62"/>
    </row>
    <row r="35" spans="1:11" ht="27.75" customHeight="1" thickBot="1" x14ac:dyDescent="0.3">
      <c r="A35" s="81"/>
      <c r="B35" s="78"/>
      <c r="C35" s="78"/>
      <c r="D35" s="14" t="s">
        <v>7</v>
      </c>
      <c r="E35" s="25">
        <f t="shared" ref="E35:F35" si="14">E31+E32+E33+E34</f>
        <v>52318338.939999998</v>
      </c>
      <c r="F35" s="35">
        <f t="shared" si="14"/>
        <v>9734489</v>
      </c>
      <c r="G35" s="47">
        <f t="shared" ref="G35:I35" si="15">G31+G32+G33+G34</f>
        <v>10421092.91</v>
      </c>
      <c r="H35" s="10">
        <f t="shared" si="15"/>
        <v>10909705.029999999</v>
      </c>
      <c r="I35" s="48">
        <f t="shared" si="15"/>
        <v>10626526</v>
      </c>
      <c r="J35" s="48">
        <f t="shared" ref="J35" si="16">J31+J32+J33+J34</f>
        <v>10626526</v>
      </c>
      <c r="K35" s="63"/>
    </row>
    <row r="36" spans="1:11" ht="48.75" customHeight="1" thickBot="1" x14ac:dyDescent="0.3">
      <c r="A36" s="79" t="s">
        <v>82</v>
      </c>
      <c r="B36" s="76" t="s">
        <v>76</v>
      </c>
      <c r="C36" s="76" t="s">
        <v>3</v>
      </c>
      <c r="D36" s="13" t="s">
        <v>29</v>
      </c>
      <c r="E36" s="4">
        <f>F36+G36+H36+I36+J36</f>
        <v>732274</v>
      </c>
      <c r="F36" s="35">
        <v>150000</v>
      </c>
      <c r="G36" s="47">
        <v>415000</v>
      </c>
      <c r="H36" s="10">
        <v>167274</v>
      </c>
      <c r="I36" s="48">
        <v>0</v>
      </c>
      <c r="J36" s="48">
        <v>0</v>
      </c>
      <c r="K36" s="64"/>
    </row>
    <row r="37" spans="1:11" ht="46.5" customHeight="1" thickBot="1" x14ac:dyDescent="0.3">
      <c r="A37" s="80"/>
      <c r="B37" s="77"/>
      <c r="C37" s="77"/>
      <c r="D37" s="13" t="s">
        <v>4</v>
      </c>
      <c r="E37" s="4">
        <f t="shared" ref="E37:E39" si="17">F37+G37+H37+I37</f>
        <v>0</v>
      </c>
      <c r="F37" s="35">
        <v>0</v>
      </c>
      <c r="G37" s="47">
        <v>0</v>
      </c>
      <c r="H37" s="10">
        <v>0</v>
      </c>
      <c r="I37" s="48">
        <v>0</v>
      </c>
      <c r="J37" s="48">
        <v>0</v>
      </c>
      <c r="K37" s="65"/>
    </row>
    <row r="38" spans="1:11" ht="50.25" customHeight="1" thickBot="1" x14ac:dyDescent="0.3">
      <c r="A38" s="80"/>
      <c r="B38" s="77"/>
      <c r="C38" s="77"/>
      <c r="D38" s="13" t="s">
        <v>5</v>
      </c>
      <c r="E38" s="4">
        <f t="shared" si="17"/>
        <v>0</v>
      </c>
      <c r="F38" s="35">
        <v>0</v>
      </c>
      <c r="G38" s="47">
        <v>0</v>
      </c>
      <c r="H38" s="10">
        <v>0</v>
      </c>
      <c r="I38" s="48">
        <v>0</v>
      </c>
      <c r="J38" s="48">
        <v>0</v>
      </c>
      <c r="K38" s="65"/>
    </row>
    <row r="39" spans="1:11" ht="42.75" customHeight="1" thickBot="1" x14ac:dyDescent="0.3">
      <c r="A39" s="80"/>
      <c r="B39" s="77"/>
      <c r="C39" s="77"/>
      <c r="D39" s="13" t="s">
        <v>6</v>
      </c>
      <c r="E39" s="4">
        <f t="shared" si="17"/>
        <v>0</v>
      </c>
      <c r="F39" s="35">
        <v>0</v>
      </c>
      <c r="G39" s="47">
        <v>0</v>
      </c>
      <c r="H39" s="10">
        <v>0</v>
      </c>
      <c r="I39" s="48">
        <v>0</v>
      </c>
      <c r="J39" s="48">
        <v>0</v>
      </c>
      <c r="K39" s="65"/>
    </row>
    <row r="40" spans="1:11" ht="27.75" customHeight="1" thickBot="1" x14ac:dyDescent="0.3">
      <c r="A40" s="81"/>
      <c r="B40" s="78"/>
      <c r="C40" s="78"/>
      <c r="D40" s="14" t="s">
        <v>7</v>
      </c>
      <c r="E40" s="34">
        <f t="shared" ref="E40:F40" si="18">E36+E37+E38+E39</f>
        <v>732274</v>
      </c>
      <c r="F40" s="35">
        <f t="shared" si="18"/>
        <v>150000</v>
      </c>
      <c r="G40" s="47">
        <f t="shared" ref="G40:I40" si="19">G36+G37+G38+G39</f>
        <v>415000</v>
      </c>
      <c r="H40" s="10">
        <f t="shared" si="19"/>
        <v>167274</v>
      </c>
      <c r="I40" s="48">
        <f t="shared" si="19"/>
        <v>0</v>
      </c>
      <c r="J40" s="48">
        <f t="shared" ref="J40" si="20">J36+J37+J38+J39</f>
        <v>0</v>
      </c>
      <c r="K40" s="66"/>
    </row>
    <row r="41" spans="1:11" ht="51" customHeight="1" thickBot="1" x14ac:dyDescent="0.3">
      <c r="A41" s="79" t="s">
        <v>83</v>
      </c>
      <c r="B41" s="76" t="s">
        <v>239</v>
      </c>
      <c r="C41" s="76" t="s">
        <v>3</v>
      </c>
      <c r="D41" s="13" t="s">
        <v>29</v>
      </c>
      <c r="E41" s="4">
        <f>F41+G41+I41+J41</f>
        <v>100000</v>
      </c>
      <c r="F41" s="35">
        <v>50000</v>
      </c>
      <c r="G41" s="47">
        <v>50000</v>
      </c>
      <c r="H41" s="10">
        <v>65000</v>
      </c>
      <c r="I41" s="48">
        <v>0</v>
      </c>
      <c r="J41" s="48">
        <v>0</v>
      </c>
      <c r="K41" s="64"/>
    </row>
    <row r="42" spans="1:11" ht="48" customHeight="1" thickBot="1" x14ac:dyDescent="0.3">
      <c r="A42" s="80"/>
      <c r="B42" s="77"/>
      <c r="C42" s="77"/>
      <c r="D42" s="13" t="s">
        <v>4</v>
      </c>
      <c r="E42" s="4">
        <f t="shared" ref="E42:E44" si="21">F42+G42+I42</f>
        <v>0</v>
      </c>
      <c r="F42" s="35">
        <v>0</v>
      </c>
      <c r="G42" s="47">
        <v>0</v>
      </c>
      <c r="H42" s="10">
        <v>0</v>
      </c>
      <c r="I42" s="48">
        <v>0</v>
      </c>
      <c r="J42" s="48">
        <v>0</v>
      </c>
      <c r="K42" s="65"/>
    </row>
    <row r="43" spans="1:11" ht="45.75" customHeight="1" thickBot="1" x14ac:dyDescent="0.3">
      <c r="A43" s="80"/>
      <c r="B43" s="77"/>
      <c r="C43" s="77"/>
      <c r="D43" s="13" t="s">
        <v>5</v>
      </c>
      <c r="E43" s="4">
        <f t="shared" si="21"/>
        <v>0</v>
      </c>
      <c r="F43" s="35">
        <v>0</v>
      </c>
      <c r="G43" s="47">
        <v>0</v>
      </c>
      <c r="H43" s="10">
        <v>0</v>
      </c>
      <c r="I43" s="48">
        <v>0</v>
      </c>
      <c r="J43" s="48">
        <v>0</v>
      </c>
      <c r="K43" s="65"/>
    </row>
    <row r="44" spans="1:11" ht="33" customHeight="1" thickBot="1" x14ac:dyDescent="0.3">
      <c r="A44" s="80"/>
      <c r="B44" s="77"/>
      <c r="C44" s="77"/>
      <c r="D44" s="13" t="s">
        <v>6</v>
      </c>
      <c r="E44" s="4">
        <f t="shared" si="21"/>
        <v>0</v>
      </c>
      <c r="F44" s="35">
        <v>0</v>
      </c>
      <c r="G44" s="47">
        <v>0</v>
      </c>
      <c r="H44" s="10">
        <v>0</v>
      </c>
      <c r="I44" s="48">
        <v>0</v>
      </c>
      <c r="J44" s="48">
        <v>0</v>
      </c>
      <c r="K44" s="65"/>
    </row>
    <row r="45" spans="1:11" ht="27.75" customHeight="1" thickBot="1" x14ac:dyDescent="0.3">
      <c r="A45" s="81"/>
      <c r="B45" s="78"/>
      <c r="C45" s="78"/>
      <c r="D45" s="14" t="s">
        <v>7</v>
      </c>
      <c r="E45" s="34">
        <f t="shared" ref="E45:F45" si="22">E41+E42+E43+E44</f>
        <v>100000</v>
      </c>
      <c r="F45" s="35">
        <f t="shared" si="22"/>
        <v>50000</v>
      </c>
      <c r="G45" s="47">
        <f t="shared" ref="G45:I45" si="23">G41+G42+G43+G44</f>
        <v>50000</v>
      </c>
      <c r="H45" s="10">
        <f t="shared" si="23"/>
        <v>65000</v>
      </c>
      <c r="I45" s="48">
        <f t="shared" si="23"/>
        <v>0</v>
      </c>
      <c r="J45" s="48">
        <f t="shared" ref="J45" si="24">J41+J42+J43+J44</f>
        <v>0</v>
      </c>
      <c r="K45" s="66"/>
    </row>
    <row r="46" spans="1:11" ht="49.5" customHeight="1" thickBot="1" x14ac:dyDescent="0.3">
      <c r="A46" s="79" t="s">
        <v>164</v>
      </c>
      <c r="B46" s="85" t="s">
        <v>13</v>
      </c>
      <c r="C46" s="76" t="s">
        <v>3</v>
      </c>
      <c r="D46" s="13" t="s">
        <v>29</v>
      </c>
      <c r="E46" s="4">
        <f>F46+G46+H46+I46</f>
        <v>1177471</v>
      </c>
      <c r="F46" s="35">
        <v>1177471</v>
      </c>
      <c r="G46" s="47">
        <v>0</v>
      </c>
      <c r="H46" s="10">
        <v>0</v>
      </c>
      <c r="I46" s="48">
        <v>0</v>
      </c>
      <c r="J46" s="48">
        <v>0</v>
      </c>
      <c r="K46" s="61"/>
    </row>
    <row r="47" spans="1:11" ht="49.5" customHeight="1" thickBot="1" x14ac:dyDescent="0.3">
      <c r="A47" s="80"/>
      <c r="B47" s="86"/>
      <c r="C47" s="77"/>
      <c r="D47" s="13" t="s">
        <v>4</v>
      </c>
      <c r="E47" s="4">
        <f t="shared" ref="E47:E49" si="25">F47+G47+H47+I47</f>
        <v>0</v>
      </c>
      <c r="F47" s="35">
        <v>0</v>
      </c>
      <c r="G47" s="47">
        <v>0</v>
      </c>
      <c r="H47" s="10">
        <v>0</v>
      </c>
      <c r="I47" s="48">
        <v>0</v>
      </c>
      <c r="J47" s="48">
        <v>0</v>
      </c>
      <c r="K47" s="62"/>
    </row>
    <row r="48" spans="1:11" ht="54.75" customHeight="1" thickBot="1" x14ac:dyDescent="0.3">
      <c r="A48" s="80"/>
      <c r="B48" s="86"/>
      <c r="C48" s="77"/>
      <c r="D48" s="13" t="s">
        <v>5</v>
      </c>
      <c r="E48" s="4">
        <f t="shared" si="25"/>
        <v>0</v>
      </c>
      <c r="F48" s="35">
        <v>0</v>
      </c>
      <c r="G48" s="47">
        <v>0</v>
      </c>
      <c r="H48" s="10">
        <v>0</v>
      </c>
      <c r="I48" s="48">
        <v>0</v>
      </c>
      <c r="J48" s="48">
        <v>0</v>
      </c>
      <c r="K48" s="62"/>
    </row>
    <row r="49" spans="1:11" ht="49.5" customHeight="1" thickBot="1" x14ac:dyDescent="0.3">
      <c r="A49" s="80"/>
      <c r="B49" s="86"/>
      <c r="C49" s="77"/>
      <c r="D49" s="13" t="s">
        <v>6</v>
      </c>
      <c r="E49" s="4">
        <f t="shared" si="25"/>
        <v>0</v>
      </c>
      <c r="F49" s="35">
        <v>0</v>
      </c>
      <c r="G49" s="47">
        <v>0</v>
      </c>
      <c r="H49" s="10">
        <v>0</v>
      </c>
      <c r="I49" s="48">
        <v>0</v>
      </c>
      <c r="J49" s="48">
        <v>0</v>
      </c>
      <c r="K49" s="62"/>
    </row>
    <row r="50" spans="1:11" ht="29.25" customHeight="1" thickBot="1" x14ac:dyDescent="0.3">
      <c r="A50" s="81"/>
      <c r="B50" s="87"/>
      <c r="C50" s="78"/>
      <c r="D50" s="13" t="s">
        <v>7</v>
      </c>
      <c r="E50" s="4">
        <f t="shared" ref="E50:F50" si="26">E46+E47+E48+E49</f>
        <v>1177471</v>
      </c>
      <c r="F50" s="35">
        <f t="shared" si="26"/>
        <v>1177471</v>
      </c>
      <c r="G50" s="47">
        <f t="shared" ref="G50:I50" si="27">G46+G47+G48+G49</f>
        <v>0</v>
      </c>
      <c r="H50" s="10">
        <f t="shared" si="27"/>
        <v>0</v>
      </c>
      <c r="I50" s="48">
        <f t="shared" si="27"/>
        <v>0</v>
      </c>
      <c r="J50" s="48">
        <f t="shared" ref="J50" si="28">J46+J47+J48+J49</f>
        <v>0</v>
      </c>
      <c r="K50" s="63"/>
    </row>
    <row r="51" spans="1:11" ht="45.75" thickBot="1" x14ac:dyDescent="0.3">
      <c r="A51" s="79" t="s">
        <v>288</v>
      </c>
      <c r="B51" s="85" t="s">
        <v>289</v>
      </c>
      <c r="C51" s="76" t="s">
        <v>3</v>
      </c>
      <c r="D51" s="13" t="s">
        <v>29</v>
      </c>
      <c r="E51" s="4">
        <f>F51+G51+H51+I51</f>
        <v>63663.5</v>
      </c>
      <c r="F51" s="35">
        <v>0</v>
      </c>
      <c r="G51" s="47">
        <v>0</v>
      </c>
      <c r="H51" s="10">
        <v>63663.5</v>
      </c>
      <c r="I51" s="48">
        <v>0</v>
      </c>
      <c r="J51" s="48">
        <v>0</v>
      </c>
      <c r="K51" s="61"/>
    </row>
    <row r="52" spans="1:11" ht="45.75" thickBot="1" x14ac:dyDescent="0.3">
      <c r="A52" s="80"/>
      <c r="B52" s="86"/>
      <c r="C52" s="77"/>
      <c r="D52" s="13" t="s">
        <v>4</v>
      </c>
      <c r="E52" s="4">
        <f t="shared" ref="E52:E54" si="29">F52+G52+H52+I52</f>
        <v>0</v>
      </c>
      <c r="F52" s="35">
        <v>0</v>
      </c>
      <c r="G52" s="47">
        <v>0</v>
      </c>
      <c r="H52" s="10">
        <v>0</v>
      </c>
      <c r="I52" s="48">
        <v>0</v>
      </c>
      <c r="J52" s="48">
        <v>0</v>
      </c>
      <c r="K52" s="62"/>
    </row>
    <row r="53" spans="1:11" ht="45.75" thickBot="1" x14ac:dyDescent="0.3">
      <c r="A53" s="80"/>
      <c r="B53" s="86"/>
      <c r="C53" s="77"/>
      <c r="D53" s="13" t="s">
        <v>5</v>
      </c>
      <c r="E53" s="4">
        <f t="shared" si="29"/>
        <v>0</v>
      </c>
      <c r="F53" s="35">
        <v>0</v>
      </c>
      <c r="G53" s="47">
        <v>0</v>
      </c>
      <c r="H53" s="10">
        <v>0</v>
      </c>
      <c r="I53" s="48">
        <v>0</v>
      </c>
      <c r="J53" s="48">
        <v>0</v>
      </c>
      <c r="K53" s="62"/>
    </row>
    <row r="54" spans="1:11" ht="30.75" thickBot="1" x14ac:dyDescent="0.3">
      <c r="A54" s="80"/>
      <c r="B54" s="86"/>
      <c r="C54" s="77"/>
      <c r="D54" s="13" t="s">
        <v>6</v>
      </c>
      <c r="E54" s="4">
        <f t="shared" si="29"/>
        <v>0</v>
      </c>
      <c r="F54" s="35">
        <v>0</v>
      </c>
      <c r="G54" s="47">
        <v>0</v>
      </c>
      <c r="H54" s="10">
        <v>0</v>
      </c>
      <c r="I54" s="48">
        <v>0</v>
      </c>
      <c r="J54" s="48">
        <v>0</v>
      </c>
      <c r="K54" s="62"/>
    </row>
    <row r="55" spans="1:11" ht="16.5" thickBot="1" x14ac:dyDescent="0.3">
      <c r="A55" s="81"/>
      <c r="B55" s="87"/>
      <c r="C55" s="78"/>
      <c r="D55" s="13" t="s">
        <v>7</v>
      </c>
      <c r="E55" s="4">
        <f t="shared" ref="E55:J55" si="30">E51+E52+E53+E54</f>
        <v>63663.5</v>
      </c>
      <c r="F55" s="35">
        <f t="shared" si="30"/>
        <v>0</v>
      </c>
      <c r="G55" s="47">
        <f t="shared" si="30"/>
        <v>0</v>
      </c>
      <c r="H55" s="10">
        <f t="shared" si="30"/>
        <v>63663.5</v>
      </c>
      <c r="I55" s="48">
        <f t="shared" si="30"/>
        <v>0</v>
      </c>
      <c r="J55" s="48">
        <f t="shared" si="30"/>
        <v>0</v>
      </c>
      <c r="K55" s="63"/>
    </row>
    <row r="56" spans="1:11" ht="29.25" customHeight="1" thickBot="1" x14ac:dyDescent="0.3">
      <c r="A56" s="82">
        <v>2</v>
      </c>
      <c r="B56" s="85" t="s">
        <v>84</v>
      </c>
      <c r="C56" s="76" t="s">
        <v>3</v>
      </c>
      <c r="D56" s="13" t="s">
        <v>29</v>
      </c>
      <c r="E56" s="4">
        <f t="shared" ref="E56:F59" si="31">E61</f>
        <v>0</v>
      </c>
      <c r="F56" s="35">
        <f t="shared" si="31"/>
        <v>0</v>
      </c>
      <c r="G56" s="47">
        <f t="shared" ref="G56:I56" si="32">G61</f>
        <v>0</v>
      </c>
      <c r="H56" s="10">
        <f t="shared" si="32"/>
        <v>0</v>
      </c>
      <c r="I56" s="48">
        <f t="shared" si="32"/>
        <v>0</v>
      </c>
      <c r="J56" s="48">
        <f t="shared" ref="J56" si="33">J61</f>
        <v>0</v>
      </c>
      <c r="K56" s="61">
        <v>13</v>
      </c>
    </row>
    <row r="57" spans="1:11" ht="29.25" customHeight="1" thickBot="1" x14ac:dyDescent="0.3">
      <c r="A57" s="83"/>
      <c r="B57" s="86"/>
      <c r="C57" s="77"/>
      <c r="D57" s="13" t="s">
        <v>4</v>
      </c>
      <c r="E57" s="4">
        <f t="shared" si="31"/>
        <v>62148</v>
      </c>
      <c r="F57" s="35">
        <f t="shared" si="31"/>
        <v>550</v>
      </c>
      <c r="G57" s="47">
        <f t="shared" ref="G57:I57" si="34">G62</f>
        <v>0</v>
      </c>
      <c r="H57" s="10">
        <f t="shared" si="34"/>
        <v>58712</v>
      </c>
      <c r="I57" s="48">
        <f t="shared" si="34"/>
        <v>802</v>
      </c>
      <c r="J57" s="48">
        <f t="shared" ref="J57" si="35">J62</f>
        <v>2084</v>
      </c>
      <c r="K57" s="62"/>
    </row>
    <row r="58" spans="1:11" ht="29.25" customHeight="1" thickBot="1" x14ac:dyDescent="0.3">
      <c r="A58" s="83"/>
      <c r="B58" s="86"/>
      <c r="C58" s="77"/>
      <c r="D58" s="13" t="s">
        <v>5</v>
      </c>
      <c r="E58" s="4">
        <f t="shared" si="31"/>
        <v>0</v>
      </c>
      <c r="F58" s="35">
        <f t="shared" si="31"/>
        <v>0</v>
      </c>
      <c r="G58" s="47">
        <f t="shared" ref="G58:I58" si="36">G63</f>
        <v>0</v>
      </c>
      <c r="H58" s="10">
        <f t="shared" si="36"/>
        <v>0</v>
      </c>
      <c r="I58" s="48">
        <f t="shared" si="36"/>
        <v>0</v>
      </c>
      <c r="J58" s="48">
        <f t="shared" ref="J58" si="37">J63</f>
        <v>0</v>
      </c>
      <c r="K58" s="62"/>
    </row>
    <row r="59" spans="1:11" ht="29.25" customHeight="1" thickBot="1" x14ac:dyDescent="0.3">
      <c r="A59" s="83"/>
      <c r="B59" s="86"/>
      <c r="C59" s="77"/>
      <c r="D59" s="13" t="s">
        <v>6</v>
      </c>
      <c r="E59" s="4">
        <f t="shared" si="31"/>
        <v>0</v>
      </c>
      <c r="F59" s="35">
        <f t="shared" si="31"/>
        <v>0</v>
      </c>
      <c r="G59" s="47">
        <f t="shared" ref="G59:I59" si="38">G64</f>
        <v>0</v>
      </c>
      <c r="H59" s="10">
        <f t="shared" si="38"/>
        <v>0</v>
      </c>
      <c r="I59" s="48">
        <f t="shared" si="38"/>
        <v>0</v>
      </c>
      <c r="J59" s="48">
        <f t="shared" ref="J59" si="39">J64</f>
        <v>0</v>
      </c>
      <c r="K59" s="62"/>
    </row>
    <row r="60" spans="1:11" ht="29.25" customHeight="1" thickBot="1" x14ac:dyDescent="0.3">
      <c r="A60" s="84"/>
      <c r="B60" s="87"/>
      <c r="C60" s="78"/>
      <c r="D60" s="13" t="s">
        <v>7</v>
      </c>
      <c r="E60" s="4">
        <f>E56+E57+E58+E59</f>
        <v>62148</v>
      </c>
      <c r="F60" s="35">
        <f>F56+F57+F58+F59</f>
        <v>550</v>
      </c>
      <c r="G60" s="47">
        <f t="shared" ref="G60:I60" si="40">G56+G57+G58+G59</f>
        <v>0</v>
      </c>
      <c r="H60" s="10">
        <f t="shared" si="40"/>
        <v>58712</v>
      </c>
      <c r="I60" s="48">
        <f t="shared" si="40"/>
        <v>802</v>
      </c>
      <c r="J60" s="48">
        <f t="shared" ref="J60" si="41">J56+J57+J58+J59</f>
        <v>2084</v>
      </c>
      <c r="K60" s="63"/>
    </row>
    <row r="61" spans="1:11" ht="57.75" customHeight="1" thickBot="1" x14ac:dyDescent="0.3">
      <c r="A61" s="79" t="s">
        <v>85</v>
      </c>
      <c r="B61" s="85" t="s">
        <v>69</v>
      </c>
      <c r="C61" s="76" t="s">
        <v>3</v>
      </c>
      <c r="D61" s="13" t="s">
        <v>29</v>
      </c>
      <c r="E61" s="4">
        <f>F61+G61+H61+I61</f>
        <v>0</v>
      </c>
      <c r="F61" s="35">
        <v>0</v>
      </c>
      <c r="G61" s="47">
        <v>0</v>
      </c>
      <c r="H61" s="10">
        <v>0</v>
      </c>
      <c r="I61" s="48">
        <v>0</v>
      </c>
      <c r="J61" s="48">
        <v>0</v>
      </c>
      <c r="K61" s="61"/>
    </row>
    <row r="62" spans="1:11" ht="50.25" customHeight="1" thickBot="1" x14ac:dyDescent="0.3">
      <c r="A62" s="80"/>
      <c r="B62" s="86"/>
      <c r="C62" s="77"/>
      <c r="D62" s="13" t="s">
        <v>4</v>
      </c>
      <c r="E62" s="4">
        <f>F62+G62+H62+I62+J62</f>
        <v>62148</v>
      </c>
      <c r="F62" s="35">
        <v>550</v>
      </c>
      <c r="G62" s="47">
        <v>0</v>
      </c>
      <c r="H62" s="10">
        <v>58712</v>
      </c>
      <c r="I62" s="48">
        <v>802</v>
      </c>
      <c r="J62" s="48">
        <v>2084</v>
      </c>
      <c r="K62" s="62"/>
    </row>
    <row r="63" spans="1:11" ht="57.75" customHeight="1" thickBot="1" x14ac:dyDescent="0.3">
      <c r="A63" s="80"/>
      <c r="B63" s="86"/>
      <c r="C63" s="77"/>
      <c r="D63" s="13" t="s">
        <v>5</v>
      </c>
      <c r="E63" s="4">
        <f t="shared" ref="E63:E64" si="42">F63+G63+H63+I63</f>
        <v>0</v>
      </c>
      <c r="F63" s="35">
        <v>0</v>
      </c>
      <c r="G63" s="47">
        <v>0</v>
      </c>
      <c r="H63" s="10">
        <v>0</v>
      </c>
      <c r="I63" s="48">
        <v>0</v>
      </c>
      <c r="J63" s="48">
        <v>0</v>
      </c>
      <c r="K63" s="62"/>
    </row>
    <row r="64" spans="1:11" ht="45" customHeight="1" thickBot="1" x14ac:dyDescent="0.3">
      <c r="A64" s="80"/>
      <c r="B64" s="86"/>
      <c r="C64" s="77"/>
      <c r="D64" s="13" t="s">
        <v>6</v>
      </c>
      <c r="E64" s="4">
        <f t="shared" si="42"/>
        <v>0</v>
      </c>
      <c r="F64" s="35">
        <v>0</v>
      </c>
      <c r="G64" s="47">
        <v>0</v>
      </c>
      <c r="H64" s="10">
        <v>0</v>
      </c>
      <c r="I64" s="48">
        <v>0</v>
      </c>
      <c r="J64" s="48">
        <v>0</v>
      </c>
      <c r="K64" s="62"/>
    </row>
    <row r="65" spans="1:11" ht="26.25" customHeight="1" thickBot="1" x14ac:dyDescent="0.3">
      <c r="A65" s="81"/>
      <c r="B65" s="87"/>
      <c r="C65" s="78"/>
      <c r="D65" s="13" t="s">
        <v>7</v>
      </c>
      <c r="E65" s="4">
        <f>E61+E62+E63+E64</f>
        <v>62148</v>
      </c>
      <c r="F65" s="35">
        <f>F61+F62+F63+F64</f>
        <v>550</v>
      </c>
      <c r="G65" s="47">
        <f t="shared" ref="G65:I65" si="43">G61+G62+G63+G64</f>
        <v>0</v>
      </c>
      <c r="H65" s="10">
        <f t="shared" si="43"/>
        <v>58712</v>
      </c>
      <c r="I65" s="48">
        <f t="shared" si="43"/>
        <v>802</v>
      </c>
      <c r="J65" s="48">
        <f t="shared" ref="J65" si="44">J61+J62+J63+J64</f>
        <v>2084</v>
      </c>
      <c r="K65" s="63"/>
    </row>
    <row r="66" spans="1:11" ht="44.25" customHeight="1" thickBot="1" x14ac:dyDescent="0.3">
      <c r="A66" s="82">
        <v>3</v>
      </c>
      <c r="B66" s="85" t="s">
        <v>244</v>
      </c>
      <c r="C66" s="76" t="s">
        <v>3</v>
      </c>
      <c r="D66" s="13" t="s">
        <v>29</v>
      </c>
      <c r="E66" s="4">
        <f t="shared" ref="E66:J69" si="45">E71</f>
        <v>401667</v>
      </c>
      <c r="F66" s="35">
        <f t="shared" si="45"/>
        <v>0</v>
      </c>
      <c r="G66" s="47">
        <f t="shared" si="45"/>
        <v>0</v>
      </c>
      <c r="H66" s="10">
        <f t="shared" si="45"/>
        <v>401667</v>
      </c>
      <c r="I66" s="48">
        <f t="shared" si="45"/>
        <v>0</v>
      </c>
      <c r="J66" s="48">
        <f t="shared" si="45"/>
        <v>0</v>
      </c>
      <c r="K66" s="94" t="s">
        <v>109</v>
      </c>
    </row>
    <row r="67" spans="1:11" ht="46.5" customHeight="1" thickBot="1" x14ac:dyDescent="0.3">
      <c r="A67" s="83"/>
      <c r="B67" s="86"/>
      <c r="C67" s="77"/>
      <c r="D67" s="13" t="s">
        <v>4</v>
      </c>
      <c r="E67" s="4">
        <f t="shared" ref="E67:I67" si="46">E72</f>
        <v>0</v>
      </c>
      <c r="F67" s="35">
        <f t="shared" si="46"/>
        <v>0</v>
      </c>
      <c r="G67" s="47">
        <f t="shared" si="46"/>
        <v>0</v>
      </c>
      <c r="H67" s="10">
        <f t="shared" si="46"/>
        <v>0</v>
      </c>
      <c r="I67" s="48">
        <f t="shared" si="46"/>
        <v>0</v>
      </c>
      <c r="J67" s="48">
        <f t="shared" si="45"/>
        <v>0</v>
      </c>
      <c r="K67" s="95"/>
    </row>
    <row r="68" spans="1:11" ht="45" customHeight="1" thickBot="1" x14ac:dyDescent="0.3">
      <c r="A68" s="83"/>
      <c r="B68" s="86"/>
      <c r="C68" s="77"/>
      <c r="D68" s="13" t="s">
        <v>5</v>
      </c>
      <c r="E68" s="4">
        <f t="shared" ref="E68:I68" si="47">E73</f>
        <v>0</v>
      </c>
      <c r="F68" s="35">
        <f t="shared" si="47"/>
        <v>0</v>
      </c>
      <c r="G68" s="47">
        <f t="shared" si="47"/>
        <v>0</v>
      </c>
      <c r="H68" s="10">
        <f t="shared" si="47"/>
        <v>0</v>
      </c>
      <c r="I68" s="48">
        <f t="shared" si="47"/>
        <v>0</v>
      </c>
      <c r="J68" s="48">
        <f t="shared" si="45"/>
        <v>0</v>
      </c>
      <c r="K68" s="95"/>
    </row>
    <row r="69" spans="1:11" ht="45.75" customHeight="1" thickBot="1" x14ac:dyDescent="0.3">
      <c r="A69" s="83"/>
      <c r="B69" s="86"/>
      <c r="C69" s="77"/>
      <c r="D69" s="13" t="s">
        <v>6</v>
      </c>
      <c r="E69" s="4">
        <f t="shared" ref="E69:I69" si="48">E74</f>
        <v>0</v>
      </c>
      <c r="F69" s="35">
        <f t="shared" si="48"/>
        <v>0</v>
      </c>
      <c r="G69" s="47">
        <f t="shared" si="48"/>
        <v>0</v>
      </c>
      <c r="H69" s="10">
        <f t="shared" si="48"/>
        <v>0</v>
      </c>
      <c r="I69" s="48">
        <f t="shared" si="48"/>
        <v>0</v>
      </c>
      <c r="J69" s="48">
        <f t="shared" si="45"/>
        <v>0</v>
      </c>
      <c r="K69" s="95"/>
    </row>
    <row r="70" spans="1:11" ht="26.25" customHeight="1" thickBot="1" x14ac:dyDescent="0.3">
      <c r="A70" s="84"/>
      <c r="B70" s="87"/>
      <c r="C70" s="78"/>
      <c r="D70" s="13" t="s">
        <v>7</v>
      </c>
      <c r="E70" s="4">
        <f>E66+E67+E68+E69</f>
        <v>401667</v>
      </c>
      <c r="F70" s="35">
        <f>F66+F67+F68+F69</f>
        <v>0</v>
      </c>
      <c r="G70" s="47">
        <f t="shared" ref="G70:J70" si="49">G66+G67+G68+G69</f>
        <v>0</v>
      </c>
      <c r="H70" s="10">
        <f t="shared" si="49"/>
        <v>401667</v>
      </c>
      <c r="I70" s="48">
        <f t="shared" si="49"/>
        <v>0</v>
      </c>
      <c r="J70" s="48">
        <f t="shared" si="49"/>
        <v>0</v>
      </c>
      <c r="K70" s="96"/>
    </row>
    <row r="71" spans="1:11" ht="48" customHeight="1" thickBot="1" x14ac:dyDescent="0.3">
      <c r="A71" s="79" t="s">
        <v>87</v>
      </c>
      <c r="B71" s="85" t="s">
        <v>245</v>
      </c>
      <c r="C71" s="76" t="s">
        <v>3</v>
      </c>
      <c r="D71" s="13" t="s">
        <v>29</v>
      </c>
      <c r="E71" s="4">
        <f>F71+G71+H71+I71+J71</f>
        <v>401667</v>
      </c>
      <c r="F71" s="35">
        <f t="shared" ref="F71:J71" si="50">F76</f>
        <v>0</v>
      </c>
      <c r="G71" s="47">
        <f t="shared" si="50"/>
        <v>0</v>
      </c>
      <c r="H71" s="10">
        <v>401667</v>
      </c>
      <c r="I71" s="48">
        <f t="shared" si="50"/>
        <v>0</v>
      </c>
      <c r="J71" s="48">
        <f t="shared" si="50"/>
        <v>0</v>
      </c>
      <c r="K71" s="61"/>
    </row>
    <row r="72" spans="1:11" ht="49.5" customHeight="1" thickBot="1" x14ac:dyDescent="0.3">
      <c r="A72" s="80"/>
      <c r="B72" s="86"/>
      <c r="C72" s="77"/>
      <c r="D72" s="13" t="s">
        <v>4</v>
      </c>
      <c r="E72" s="4">
        <f t="shared" ref="E72:E74" si="51">F72+G72+H72+I72+J72</f>
        <v>0</v>
      </c>
      <c r="F72" s="35">
        <f t="shared" ref="F72:J72" si="52">F77</f>
        <v>0</v>
      </c>
      <c r="G72" s="47">
        <f t="shared" si="52"/>
        <v>0</v>
      </c>
      <c r="H72" s="10">
        <f t="shared" si="52"/>
        <v>0</v>
      </c>
      <c r="I72" s="48">
        <f t="shared" si="52"/>
        <v>0</v>
      </c>
      <c r="J72" s="48">
        <f t="shared" si="52"/>
        <v>0</v>
      </c>
      <c r="K72" s="62"/>
    </row>
    <row r="73" spans="1:11" ht="51" customHeight="1" thickBot="1" x14ac:dyDescent="0.3">
      <c r="A73" s="80"/>
      <c r="B73" s="86"/>
      <c r="C73" s="77"/>
      <c r="D73" s="13" t="s">
        <v>5</v>
      </c>
      <c r="E73" s="4">
        <f t="shared" si="51"/>
        <v>0</v>
      </c>
      <c r="F73" s="35">
        <v>0</v>
      </c>
      <c r="G73" s="47">
        <v>0</v>
      </c>
      <c r="H73" s="10">
        <v>0</v>
      </c>
      <c r="I73" s="48">
        <v>0</v>
      </c>
      <c r="J73" s="48">
        <v>0</v>
      </c>
      <c r="K73" s="62"/>
    </row>
    <row r="74" spans="1:11" ht="40.5" customHeight="1" thickBot="1" x14ac:dyDescent="0.3">
      <c r="A74" s="80"/>
      <c r="B74" s="86"/>
      <c r="C74" s="77"/>
      <c r="D74" s="13" t="s">
        <v>6</v>
      </c>
      <c r="E74" s="4">
        <f t="shared" si="51"/>
        <v>0</v>
      </c>
      <c r="F74" s="35">
        <f t="shared" ref="F74:J74" si="53">F79</f>
        <v>0</v>
      </c>
      <c r="G74" s="47">
        <f t="shared" si="53"/>
        <v>0</v>
      </c>
      <c r="H74" s="10">
        <f t="shared" si="53"/>
        <v>0</v>
      </c>
      <c r="I74" s="48">
        <f t="shared" si="53"/>
        <v>0</v>
      </c>
      <c r="J74" s="48">
        <f t="shared" si="53"/>
        <v>0</v>
      </c>
      <c r="K74" s="62"/>
    </row>
    <row r="75" spans="1:11" ht="26.25" customHeight="1" thickBot="1" x14ac:dyDescent="0.3">
      <c r="A75" s="81"/>
      <c r="B75" s="87"/>
      <c r="C75" s="78"/>
      <c r="D75" s="13" t="s">
        <v>7</v>
      </c>
      <c r="E75" s="4">
        <f>E71+E72+E73+E74</f>
        <v>401667</v>
      </c>
      <c r="F75" s="35">
        <f>F71+F72+F73+F74</f>
        <v>0</v>
      </c>
      <c r="G75" s="47">
        <f t="shared" ref="G75:J75" si="54">G71+G72+G73+G74</f>
        <v>0</v>
      </c>
      <c r="H75" s="10">
        <f t="shared" si="54"/>
        <v>401667</v>
      </c>
      <c r="I75" s="48">
        <f t="shared" si="54"/>
        <v>0</v>
      </c>
      <c r="J75" s="48">
        <f t="shared" si="54"/>
        <v>0</v>
      </c>
      <c r="K75" s="63"/>
    </row>
    <row r="76" spans="1:11" ht="47.25" customHeight="1" thickBot="1" x14ac:dyDescent="0.3">
      <c r="A76" s="82">
        <v>4</v>
      </c>
      <c r="B76" s="85" t="s">
        <v>86</v>
      </c>
      <c r="C76" s="76" t="s">
        <v>3</v>
      </c>
      <c r="D76" s="13" t="s">
        <v>29</v>
      </c>
      <c r="E76" s="4">
        <f t="shared" ref="E76:F79" si="55">E81</f>
        <v>0</v>
      </c>
      <c r="F76" s="35">
        <f t="shared" si="55"/>
        <v>0</v>
      </c>
      <c r="G76" s="47">
        <f t="shared" ref="G76:I76" si="56">G81</f>
        <v>0</v>
      </c>
      <c r="H76" s="10">
        <f t="shared" si="56"/>
        <v>0</v>
      </c>
      <c r="I76" s="48">
        <f t="shared" si="56"/>
        <v>0</v>
      </c>
      <c r="J76" s="48">
        <f t="shared" ref="J76" si="57">J81</f>
        <v>0</v>
      </c>
      <c r="K76" s="61">
        <v>14.15</v>
      </c>
    </row>
    <row r="77" spans="1:11" ht="42.75" customHeight="1" thickBot="1" x14ac:dyDescent="0.3">
      <c r="A77" s="83"/>
      <c r="B77" s="86"/>
      <c r="C77" s="77"/>
      <c r="D77" s="13" t="s">
        <v>4</v>
      </c>
      <c r="E77" s="4">
        <f t="shared" si="55"/>
        <v>0</v>
      </c>
      <c r="F77" s="35">
        <f t="shared" si="55"/>
        <v>0</v>
      </c>
      <c r="G77" s="47">
        <f t="shared" ref="G77:I77" si="58">G82</f>
        <v>0</v>
      </c>
      <c r="H77" s="10">
        <f t="shared" si="58"/>
        <v>0</v>
      </c>
      <c r="I77" s="48">
        <f t="shared" si="58"/>
        <v>0</v>
      </c>
      <c r="J77" s="48">
        <f t="shared" ref="J77" si="59">J82</f>
        <v>0</v>
      </c>
      <c r="K77" s="62"/>
    </row>
    <row r="78" spans="1:11" ht="48" customHeight="1" thickBot="1" x14ac:dyDescent="0.3">
      <c r="A78" s="83"/>
      <c r="B78" s="86"/>
      <c r="C78" s="77"/>
      <c r="D78" s="13" t="s">
        <v>5</v>
      </c>
      <c r="E78" s="4">
        <f t="shared" si="55"/>
        <v>3848580</v>
      </c>
      <c r="F78" s="35">
        <f t="shared" si="55"/>
        <v>751680</v>
      </c>
      <c r="G78" s="47">
        <f t="shared" ref="G78:I78" si="60">G83</f>
        <v>751680</v>
      </c>
      <c r="H78" s="10">
        <f t="shared" si="60"/>
        <v>781740</v>
      </c>
      <c r="I78" s="48">
        <f t="shared" si="60"/>
        <v>781740</v>
      </c>
      <c r="J78" s="48">
        <f t="shared" ref="J78" si="61">J83</f>
        <v>781740</v>
      </c>
      <c r="K78" s="62"/>
    </row>
    <row r="79" spans="1:11" ht="39" customHeight="1" thickBot="1" x14ac:dyDescent="0.3">
      <c r="A79" s="83"/>
      <c r="B79" s="86"/>
      <c r="C79" s="77"/>
      <c r="D79" s="13" t="s">
        <v>6</v>
      </c>
      <c r="E79" s="4">
        <f t="shared" si="55"/>
        <v>0</v>
      </c>
      <c r="F79" s="35">
        <f t="shared" si="55"/>
        <v>0</v>
      </c>
      <c r="G79" s="47">
        <f t="shared" ref="G79:I79" si="62">G84</f>
        <v>0</v>
      </c>
      <c r="H79" s="10">
        <f t="shared" si="62"/>
        <v>0</v>
      </c>
      <c r="I79" s="48">
        <f t="shared" si="62"/>
        <v>0</v>
      </c>
      <c r="J79" s="48">
        <f t="shared" ref="J79" si="63">J84</f>
        <v>0</v>
      </c>
      <c r="K79" s="62"/>
    </row>
    <row r="80" spans="1:11" ht="26.25" customHeight="1" thickBot="1" x14ac:dyDescent="0.3">
      <c r="A80" s="84"/>
      <c r="B80" s="87"/>
      <c r="C80" s="78"/>
      <c r="D80" s="13" t="s">
        <v>7</v>
      </c>
      <c r="E80" s="4">
        <f t="shared" ref="E80:F80" si="64">E76+E77+E78+E79</f>
        <v>3848580</v>
      </c>
      <c r="F80" s="35">
        <f t="shared" si="64"/>
        <v>751680</v>
      </c>
      <c r="G80" s="47">
        <f t="shared" ref="G80:I80" si="65">G76+G77+G78+G79</f>
        <v>751680</v>
      </c>
      <c r="H80" s="10">
        <f t="shared" si="65"/>
        <v>781740</v>
      </c>
      <c r="I80" s="48">
        <f t="shared" si="65"/>
        <v>781740</v>
      </c>
      <c r="J80" s="48">
        <f t="shared" ref="J80" si="66">J76+J77+J78+J79</f>
        <v>781740</v>
      </c>
      <c r="K80" s="63"/>
    </row>
    <row r="81" spans="1:11" ht="45" customHeight="1" thickBot="1" x14ac:dyDescent="0.3">
      <c r="A81" s="79" t="s">
        <v>89</v>
      </c>
      <c r="B81" s="85" t="s">
        <v>74</v>
      </c>
      <c r="C81" s="76" t="s">
        <v>3</v>
      </c>
      <c r="D81" s="13" t="s">
        <v>29</v>
      </c>
      <c r="E81" s="4">
        <f>F81+G81+H81+I81</f>
        <v>0</v>
      </c>
      <c r="F81" s="35">
        <v>0</v>
      </c>
      <c r="G81" s="47">
        <v>0</v>
      </c>
      <c r="H81" s="10">
        <v>0</v>
      </c>
      <c r="I81" s="48">
        <v>0</v>
      </c>
      <c r="J81" s="48">
        <v>0</v>
      </c>
      <c r="K81" s="61"/>
    </row>
    <row r="82" spans="1:11" ht="48.75" customHeight="1" thickBot="1" x14ac:dyDescent="0.3">
      <c r="A82" s="80"/>
      <c r="B82" s="86"/>
      <c r="C82" s="77"/>
      <c r="D82" s="13" t="s">
        <v>4</v>
      </c>
      <c r="E82" s="4">
        <f t="shared" ref="E82:E84" si="67">F82+G82+H82+I82</f>
        <v>0</v>
      </c>
      <c r="F82" s="35">
        <v>0</v>
      </c>
      <c r="G82" s="47">
        <v>0</v>
      </c>
      <c r="H82" s="10">
        <v>0</v>
      </c>
      <c r="I82" s="48">
        <v>0</v>
      </c>
      <c r="J82" s="48">
        <v>0</v>
      </c>
      <c r="K82" s="62"/>
    </row>
    <row r="83" spans="1:11" ht="49.5" customHeight="1" thickBot="1" x14ac:dyDescent="0.3">
      <c r="A83" s="80"/>
      <c r="B83" s="86"/>
      <c r="C83" s="77"/>
      <c r="D83" s="13" t="s">
        <v>5</v>
      </c>
      <c r="E83" s="4">
        <f>F83+G83+H83+I83+J83</f>
        <v>3848580</v>
      </c>
      <c r="F83" s="35">
        <v>751680</v>
      </c>
      <c r="G83" s="47">
        <v>751680</v>
      </c>
      <c r="H83" s="10">
        <v>781740</v>
      </c>
      <c r="I83" s="48">
        <v>781740</v>
      </c>
      <c r="J83" s="48">
        <v>781740</v>
      </c>
      <c r="K83" s="62"/>
    </row>
    <row r="84" spans="1:11" ht="36" customHeight="1" thickBot="1" x14ac:dyDescent="0.3">
      <c r="A84" s="80"/>
      <c r="B84" s="86"/>
      <c r="C84" s="77"/>
      <c r="D84" s="13" t="s">
        <v>6</v>
      </c>
      <c r="E84" s="4">
        <f t="shared" si="67"/>
        <v>0</v>
      </c>
      <c r="F84" s="35">
        <v>0</v>
      </c>
      <c r="G84" s="47">
        <v>0</v>
      </c>
      <c r="H84" s="10">
        <v>0</v>
      </c>
      <c r="I84" s="48">
        <v>0</v>
      </c>
      <c r="J84" s="48">
        <v>0</v>
      </c>
      <c r="K84" s="62"/>
    </row>
    <row r="85" spans="1:11" ht="23.25" customHeight="1" thickBot="1" x14ac:dyDescent="0.3">
      <c r="A85" s="81"/>
      <c r="B85" s="87"/>
      <c r="C85" s="78"/>
      <c r="D85" s="13" t="s">
        <v>7</v>
      </c>
      <c r="E85" s="4">
        <f t="shared" ref="E85:F85" si="68">E81+E82+E83+E84</f>
        <v>3848580</v>
      </c>
      <c r="F85" s="35">
        <f t="shared" si="68"/>
        <v>751680</v>
      </c>
      <c r="G85" s="47">
        <f t="shared" ref="G85:I85" si="69">G81+G82+G83+G84</f>
        <v>751680</v>
      </c>
      <c r="H85" s="10">
        <f t="shared" si="69"/>
        <v>781740</v>
      </c>
      <c r="I85" s="48">
        <f t="shared" si="69"/>
        <v>781740</v>
      </c>
      <c r="J85" s="48">
        <f t="shared" ref="J85" si="70">J81+J82+J83+J84</f>
        <v>781740</v>
      </c>
      <c r="K85" s="63"/>
    </row>
    <row r="86" spans="1:11" ht="57.75" customHeight="1" thickBot="1" x14ac:dyDescent="0.3">
      <c r="A86" s="91">
        <v>5</v>
      </c>
      <c r="B86" s="67" t="s">
        <v>88</v>
      </c>
      <c r="C86" s="70" t="s">
        <v>3</v>
      </c>
      <c r="D86" s="33" t="s">
        <v>29</v>
      </c>
      <c r="E86" s="31">
        <f t="shared" ref="E86:F89" si="71">E91</f>
        <v>0</v>
      </c>
      <c r="F86" s="36">
        <f t="shared" si="71"/>
        <v>0</v>
      </c>
      <c r="G86" s="49">
        <f t="shared" ref="G86:I86" si="72">G91</f>
        <v>0</v>
      </c>
      <c r="H86" s="44">
        <f t="shared" si="72"/>
        <v>0</v>
      </c>
      <c r="I86" s="50">
        <f t="shared" si="72"/>
        <v>0</v>
      </c>
      <c r="J86" s="50">
        <f t="shared" ref="J86" si="73">J91</f>
        <v>0</v>
      </c>
      <c r="K86" s="64">
        <v>16</v>
      </c>
    </row>
    <row r="87" spans="1:11" ht="45" customHeight="1" thickBot="1" x14ac:dyDescent="0.3">
      <c r="A87" s="92"/>
      <c r="B87" s="68"/>
      <c r="C87" s="71"/>
      <c r="D87" s="33" t="s">
        <v>4</v>
      </c>
      <c r="E87" s="31">
        <f t="shared" si="71"/>
        <v>3240911</v>
      </c>
      <c r="F87" s="36">
        <f t="shared" si="71"/>
        <v>603877</v>
      </c>
      <c r="G87" s="49">
        <f t="shared" ref="G87:I87" si="74">G92</f>
        <v>592594</v>
      </c>
      <c r="H87" s="44">
        <f t="shared" si="74"/>
        <v>727626</v>
      </c>
      <c r="I87" s="50">
        <f t="shared" si="74"/>
        <v>646782</v>
      </c>
      <c r="J87" s="50">
        <f t="shared" ref="J87" si="75">J92</f>
        <v>670032</v>
      </c>
      <c r="K87" s="65"/>
    </row>
    <row r="88" spans="1:11" ht="54" customHeight="1" thickBot="1" x14ac:dyDescent="0.3">
      <c r="A88" s="92"/>
      <c r="B88" s="68"/>
      <c r="C88" s="71"/>
      <c r="D88" s="33" t="s">
        <v>5</v>
      </c>
      <c r="E88" s="31">
        <f t="shared" si="71"/>
        <v>0</v>
      </c>
      <c r="F88" s="36">
        <f t="shared" si="71"/>
        <v>0</v>
      </c>
      <c r="G88" s="49">
        <f t="shared" ref="G88:I88" si="76">G93</f>
        <v>0</v>
      </c>
      <c r="H88" s="44">
        <f t="shared" si="76"/>
        <v>0</v>
      </c>
      <c r="I88" s="50">
        <f t="shared" si="76"/>
        <v>0</v>
      </c>
      <c r="J88" s="50">
        <f t="shared" ref="J88" si="77">J93</f>
        <v>0</v>
      </c>
      <c r="K88" s="65"/>
    </row>
    <row r="89" spans="1:11" ht="33" customHeight="1" thickBot="1" x14ac:dyDescent="0.3">
      <c r="A89" s="92"/>
      <c r="B89" s="68"/>
      <c r="C89" s="71"/>
      <c r="D89" s="33" t="s">
        <v>6</v>
      </c>
      <c r="E89" s="31">
        <f t="shared" si="71"/>
        <v>0</v>
      </c>
      <c r="F89" s="36">
        <f t="shared" si="71"/>
        <v>0</v>
      </c>
      <c r="G89" s="49">
        <f t="shared" ref="G89:I89" si="78">G94</f>
        <v>0</v>
      </c>
      <c r="H89" s="44">
        <f t="shared" si="78"/>
        <v>0</v>
      </c>
      <c r="I89" s="50">
        <f t="shared" si="78"/>
        <v>0</v>
      </c>
      <c r="J89" s="50">
        <f t="shared" ref="J89" si="79">J94</f>
        <v>0</v>
      </c>
      <c r="K89" s="65"/>
    </row>
    <row r="90" spans="1:11" ht="23.25" customHeight="1" thickBot="1" x14ac:dyDescent="0.3">
      <c r="A90" s="93"/>
      <c r="B90" s="69"/>
      <c r="C90" s="72"/>
      <c r="D90" s="33" t="s">
        <v>7</v>
      </c>
      <c r="E90" s="31">
        <f t="shared" ref="E90:F90" si="80">E86+E87+E88+E89</f>
        <v>3240911</v>
      </c>
      <c r="F90" s="36">
        <f t="shared" si="80"/>
        <v>603877</v>
      </c>
      <c r="G90" s="49">
        <f t="shared" ref="G90:I90" si="81">G86+G87+G88+G89</f>
        <v>592594</v>
      </c>
      <c r="H90" s="44">
        <f t="shared" si="81"/>
        <v>727626</v>
      </c>
      <c r="I90" s="50">
        <f t="shared" si="81"/>
        <v>646782</v>
      </c>
      <c r="J90" s="50">
        <f t="shared" ref="J90" si="82">J86+J87+J88+J89</f>
        <v>670032</v>
      </c>
      <c r="K90" s="66"/>
    </row>
    <row r="91" spans="1:11" ht="45" customHeight="1" thickBot="1" x14ac:dyDescent="0.3">
      <c r="A91" s="73" t="s">
        <v>91</v>
      </c>
      <c r="B91" s="67" t="s">
        <v>56</v>
      </c>
      <c r="C91" s="70" t="s">
        <v>3</v>
      </c>
      <c r="D91" s="33" t="s">
        <v>29</v>
      </c>
      <c r="E91" s="31">
        <f>F91+G91+H91+I91</f>
        <v>0</v>
      </c>
      <c r="F91" s="36">
        <v>0</v>
      </c>
      <c r="G91" s="49">
        <v>0</v>
      </c>
      <c r="H91" s="44">
        <v>0</v>
      </c>
      <c r="I91" s="50">
        <v>0</v>
      </c>
      <c r="J91" s="50">
        <v>0</v>
      </c>
      <c r="K91" s="64"/>
    </row>
    <row r="92" spans="1:11" ht="45" customHeight="1" thickBot="1" x14ac:dyDescent="0.3">
      <c r="A92" s="74"/>
      <c r="B92" s="68"/>
      <c r="C92" s="71"/>
      <c r="D92" s="33" t="s">
        <v>4</v>
      </c>
      <c r="E92" s="31">
        <f>F92+G92+H92+I92+J92</f>
        <v>3240911</v>
      </c>
      <c r="F92" s="36">
        <v>603877</v>
      </c>
      <c r="G92" s="49">
        <v>592594</v>
      </c>
      <c r="H92" s="44">
        <f>639989+87637</f>
        <v>727626</v>
      </c>
      <c r="I92" s="50">
        <v>646782</v>
      </c>
      <c r="J92" s="50">
        <v>670032</v>
      </c>
      <c r="K92" s="65"/>
    </row>
    <row r="93" spans="1:11" ht="45" customHeight="1" thickBot="1" x14ac:dyDescent="0.3">
      <c r="A93" s="74"/>
      <c r="B93" s="68"/>
      <c r="C93" s="71"/>
      <c r="D93" s="33" t="s">
        <v>5</v>
      </c>
      <c r="E93" s="31">
        <f t="shared" ref="E93:E94" si="83">F93+G93+H93+I93</f>
        <v>0</v>
      </c>
      <c r="F93" s="36">
        <v>0</v>
      </c>
      <c r="G93" s="49">
        <v>0</v>
      </c>
      <c r="H93" s="44">
        <v>0</v>
      </c>
      <c r="I93" s="50">
        <v>0</v>
      </c>
      <c r="J93" s="50">
        <v>0</v>
      </c>
      <c r="K93" s="65"/>
    </row>
    <row r="94" spans="1:11" ht="30.75" customHeight="1" thickBot="1" x14ac:dyDescent="0.3">
      <c r="A94" s="74"/>
      <c r="B94" s="68"/>
      <c r="C94" s="71"/>
      <c r="D94" s="33" t="s">
        <v>6</v>
      </c>
      <c r="E94" s="31">
        <f t="shared" si="83"/>
        <v>0</v>
      </c>
      <c r="F94" s="36">
        <v>0</v>
      </c>
      <c r="G94" s="49">
        <v>0</v>
      </c>
      <c r="H94" s="44">
        <v>0</v>
      </c>
      <c r="I94" s="50">
        <v>0</v>
      </c>
      <c r="J94" s="50">
        <v>0</v>
      </c>
      <c r="K94" s="65"/>
    </row>
    <row r="95" spans="1:11" ht="24.75" customHeight="1" thickBot="1" x14ac:dyDescent="0.3">
      <c r="A95" s="75"/>
      <c r="B95" s="69"/>
      <c r="C95" s="72"/>
      <c r="D95" s="33" t="s">
        <v>7</v>
      </c>
      <c r="E95" s="31">
        <f t="shared" ref="E95:F95" si="84">E91+E92+E93+E94</f>
        <v>3240911</v>
      </c>
      <c r="F95" s="36">
        <f t="shared" si="84"/>
        <v>603877</v>
      </c>
      <c r="G95" s="49">
        <f t="shared" ref="G95:I95" si="85">G91+G92+G93+G94</f>
        <v>592594</v>
      </c>
      <c r="H95" s="44">
        <f t="shared" si="85"/>
        <v>727626</v>
      </c>
      <c r="I95" s="50">
        <f t="shared" si="85"/>
        <v>646782</v>
      </c>
      <c r="J95" s="50">
        <f t="shared" ref="J95" si="86">J91+J92+J93+J94</f>
        <v>670032</v>
      </c>
      <c r="K95" s="66"/>
    </row>
    <row r="96" spans="1:11" ht="49.5" customHeight="1" thickBot="1" x14ac:dyDescent="0.3">
      <c r="A96" s="91">
        <v>6</v>
      </c>
      <c r="B96" s="67" t="s">
        <v>90</v>
      </c>
      <c r="C96" s="70" t="s">
        <v>3</v>
      </c>
      <c r="D96" s="33" t="s">
        <v>29</v>
      </c>
      <c r="E96" s="31">
        <f t="shared" ref="E96:F99" si="87">E101</f>
        <v>11159954.77</v>
      </c>
      <c r="F96" s="36">
        <f t="shared" si="87"/>
        <v>1482010</v>
      </c>
      <c r="G96" s="49">
        <f t="shared" ref="G96:I96" si="88">G101</f>
        <v>2050044.77</v>
      </c>
      <c r="H96" s="44">
        <f t="shared" si="88"/>
        <v>2620088</v>
      </c>
      <c r="I96" s="50">
        <f t="shared" si="88"/>
        <v>2503906</v>
      </c>
      <c r="J96" s="50">
        <f t="shared" ref="J96" si="89">J101</f>
        <v>2503906</v>
      </c>
      <c r="K96" s="64" t="s">
        <v>72</v>
      </c>
    </row>
    <row r="97" spans="1:11" ht="47.25" customHeight="1" thickBot="1" x14ac:dyDescent="0.3">
      <c r="A97" s="92"/>
      <c r="B97" s="68"/>
      <c r="C97" s="71"/>
      <c r="D97" s="33" t="s">
        <v>4</v>
      </c>
      <c r="E97" s="31">
        <f t="shared" si="87"/>
        <v>0</v>
      </c>
      <c r="F97" s="36">
        <f t="shared" si="87"/>
        <v>0</v>
      </c>
      <c r="G97" s="49">
        <f t="shared" ref="G97:I97" si="90">G102</f>
        <v>0</v>
      </c>
      <c r="H97" s="44">
        <f t="shared" si="90"/>
        <v>0</v>
      </c>
      <c r="I97" s="50">
        <f t="shared" si="90"/>
        <v>0</v>
      </c>
      <c r="J97" s="50">
        <f t="shared" ref="J97" si="91">J102</f>
        <v>0</v>
      </c>
      <c r="K97" s="65"/>
    </row>
    <row r="98" spans="1:11" ht="45.75" customHeight="1" thickBot="1" x14ac:dyDescent="0.3">
      <c r="A98" s="92"/>
      <c r="B98" s="68"/>
      <c r="C98" s="71"/>
      <c r="D98" s="33" t="s">
        <v>5</v>
      </c>
      <c r="E98" s="31">
        <f t="shared" si="87"/>
        <v>0</v>
      </c>
      <c r="F98" s="36">
        <f t="shared" si="87"/>
        <v>0</v>
      </c>
      <c r="G98" s="49">
        <f t="shared" ref="G98:I98" si="92">G103</f>
        <v>0</v>
      </c>
      <c r="H98" s="44">
        <f t="shared" si="92"/>
        <v>0</v>
      </c>
      <c r="I98" s="50">
        <f t="shared" si="92"/>
        <v>0</v>
      </c>
      <c r="J98" s="50">
        <f t="shared" ref="J98" si="93">J103</f>
        <v>0</v>
      </c>
      <c r="K98" s="65"/>
    </row>
    <row r="99" spans="1:11" ht="38.25" customHeight="1" thickBot="1" x14ac:dyDescent="0.3">
      <c r="A99" s="92"/>
      <c r="B99" s="68"/>
      <c r="C99" s="71"/>
      <c r="D99" s="33" t="s">
        <v>6</v>
      </c>
      <c r="E99" s="31">
        <f t="shared" si="87"/>
        <v>0</v>
      </c>
      <c r="F99" s="36">
        <f t="shared" si="87"/>
        <v>0</v>
      </c>
      <c r="G99" s="49">
        <f t="shared" ref="G99:I99" si="94">G104</f>
        <v>0</v>
      </c>
      <c r="H99" s="44">
        <f t="shared" si="94"/>
        <v>0</v>
      </c>
      <c r="I99" s="50">
        <f t="shared" si="94"/>
        <v>0</v>
      </c>
      <c r="J99" s="50">
        <f t="shared" ref="J99" si="95">J104</f>
        <v>0</v>
      </c>
      <c r="K99" s="65"/>
    </row>
    <row r="100" spans="1:11" ht="24.75" customHeight="1" thickBot="1" x14ac:dyDescent="0.3">
      <c r="A100" s="93"/>
      <c r="B100" s="69"/>
      <c r="C100" s="72"/>
      <c r="D100" s="33" t="s">
        <v>7</v>
      </c>
      <c r="E100" s="31">
        <f t="shared" ref="E100:F100" si="96">E96+E97+E98+E99</f>
        <v>11159954.77</v>
      </c>
      <c r="F100" s="36">
        <f t="shared" si="96"/>
        <v>1482010</v>
      </c>
      <c r="G100" s="49">
        <f t="shared" ref="G100:I100" si="97">G96+G97+G98+G99</f>
        <v>2050044.77</v>
      </c>
      <c r="H100" s="44">
        <f t="shared" si="97"/>
        <v>2620088</v>
      </c>
      <c r="I100" s="50">
        <f t="shared" si="97"/>
        <v>2503906</v>
      </c>
      <c r="J100" s="50">
        <f t="shared" ref="J100" si="98">J96+J97+J98+J99</f>
        <v>2503906</v>
      </c>
      <c r="K100" s="66"/>
    </row>
    <row r="101" spans="1:11" ht="45" customHeight="1" thickBot="1" x14ac:dyDescent="0.3">
      <c r="A101" s="73" t="s">
        <v>93</v>
      </c>
      <c r="B101" s="67" t="s">
        <v>200</v>
      </c>
      <c r="C101" s="70" t="s">
        <v>3</v>
      </c>
      <c r="D101" s="33" t="s">
        <v>29</v>
      </c>
      <c r="E101" s="31">
        <f>F101+G101+H101+I101+J101</f>
        <v>11159954.77</v>
      </c>
      <c r="F101" s="36">
        <v>1482010</v>
      </c>
      <c r="G101" s="49">
        <v>2050044.77</v>
      </c>
      <c r="H101" s="44">
        <f>2691388-71300</f>
        <v>2620088</v>
      </c>
      <c r="I101" s="50">
        <v>2503906</v>
      </c>
      <c r="J101" s="50">
        <v>2503906</v>
      </c>
      <c r="K101" s="64"/>
    </row>
    <row r="102" spans="1:11" ht="45" customHeight="1" thickBot="1" x14ac:dyDescent="0.3">
      <c r="A102" s="74"/>
      <c r="B102" s="68"/>
      <c r="C102" s="71"/>
      <c r="D102" s="33" t="s">
        <v>4</v>
      </c>
      <c r="E102" s="31">
        <f t="shared" ref="E102:E104" si="99">F102+G102+H102+I102</f>
        <v>0</v>
      </c>
      <c r="F102" s="36">
        <v>0</v>
      </c>
      <c r="G102" s="49">
        <v>0</v>
      </c>
      <c r="H102" s="44">
        <v>0</v>
      </c>
      <c r="I102" s="50">
        <v>0</v>
      </c>
      <c r="J102" s="50">
        <v>0</v>
      </c>
      <c r="K102" s="65"/>
    </row>
    <row r="103" spans="1:11" ht="45" customHeight="1" thickBot="1" x14ac:dyDescent="0.3">
      <c r="A103" s="74"/>
      <c r="B103" s="68"/>
      <c r="C103" s="71"/>
      <c r="D103" s="33" t="s">
        <v>5</v>
      </c>
      <c r="E103" s="31">
        <f t="shared" si="99"/>
        <v>0</v>
      </c>
      <c r="F103" s="36">
        <v>0</v>
      </c>
      <c r="G103" s="49">
        <v>0</v>
      </c>
      <c r="H103" s="44">
        <v>0</v>
      </c>
      <c r="I103" s="50">
        <v>0</v>
      </c>
      <c r="J103" s="50">
        <v>0</v>
      </c>
      <c r="K103" s="65"/>
    </row>
    <row r="104" spans="1:11" ht="45" customHeight="1" thickBot="1" x14ac:dyDescent="0.3">
      <c r="A104" s="74"/>
      <c r="B104" s="68"/>
      <c r="C104" s="71"/>
      <c r="D104" s="33" t="s">
        <v>6</v>
      </c>
      <c r="E104" s="31">
        <f t="shared" si="99"/>
        <v>0</v>
      </c>
      <c r="F104" s="36">
        <v>0</v>
      </c>
      <c r="G104" s="49">
        <v>0</v>
      </c>
      <c r="H104" s="44">
        <v>0</v>
      </c>
      <c r="I104" s="50">
        <v>0</v>
      </c>
      <c r="J104" s="50">
        <v>0</v>
      </c>
      <c r="K104" s="65"/>
    </row>
    <row r="105" spans="1:11" ht="26.25" customHeight="1" thickBot="1" x14ac:dyDescent="0.3">
      <c r="A105" s="75"/>
      <c r="B105" s="69"/>
      <c r="C105" s="72"/>
      <c r="D105" s="33" t="s">
        <v>7</v>
      </c>
      <c r="E105" s="31">
        <f t="shared" ref="E105:F105" si="100">E101+E102+E103+E104</f>
        <v>11159954.77</v>
      </c>
      <c r="F105" s="36">
        <f t="shared" si="100"/>
        <v>1482010</v>
      </c>
      <c r="G105" s="49">
        <f t="shared" ref="G105:I105" si="101">G101+G102+G103+G104</f>
        <v>2050044.77</v>
      </c>
      <c r="H105" s="44">
        <f t="shared" si="101"/>
        <v>2620088</v>
      </c>
      <c r="I105" s="50">
        <f t="shared" si="101"/>
        <v>2503906</v>
      </c>
      <c r="J105" s="50">
        <f t="shared" ref="J105" si="102">J101+J102+J103+J104</f>
        <v>2503906</v>
      </c>
      <c r="K105" s="66"/>
    </row>
    <row r="106" spans="1:11" ht="51" customHeight="1" thickBot="1" x14ac:dyDescent="0.3">
      <c r="A106" s="91">
        <v>7</v>
      </c>
      <c r="B106" s="67" t="s">
        <v>92</v>
      </c>
      <c r="C106" s="70" t="s">
        <v>3</v>
      </c>
      <c r="D106" s="33" t="s">
        <v>29</v>
      </c>
      <c r="E106" s="31">
        <f t="shared" ref="E106:F109" si="103">E111</f>
        <v>92955.700000000012</v>
      </c>
      <c r="F106" s="36">
        <f t="shared" si="103"/>
        <v>35563.800000000003</v>
      </c>
      <c r="G106" s="49">
        <f t="shared" ref="G106:H106" si="104">G111</f>
        <v>28695.9</v>
      </c>
      <c r="H106" s="44">
        <f t="shared" si="104"/>
        <v>28696</v>
      </c>
      <c r="I106" s="50">
        <v>0</v>
      </c>
      <c r="J106" s="50">
        <v>0</v>
      </c>
      <c r="K106" s="64">
        <v>21</v>
      </c>
    </row>
    <row r="107" spans="1:11" ht="49.5" customHeight="1" thickBot="1" x14ac:dyDescent="0.3">
      <c r="A107" s="92"/>
      <c r="B107" s="68"/>
      <c r="C107" s="71"/>
      <c r="D107" s="33" t="s">
        <v>4</v>
      </c>
      <c r="E107" s="31">
        <f t="shared" si="103"/>
        <v>0</v>
      </c>
      <c r="F107" s="36">
        <f t="shared" si="103"/>
        <v>0</v>
      </c>
      <c r="G107" s="49">
        <f t="shared" ref="G107:I107" si="105">G112</f>
        <v>0</v>
      </c>
      <c r="H107" s="44">
        <f t="shared" si="105"/>
        <v>0</v>
      </c>
      <c r="I107" s="50">
        <f t="shared" si="105"/>
        <v>0</v>
      </c>
      <c r="J107" s="50">
        <f t="shared" ref="J107" si="106">J112</f>
        <v>0</v>
      </c>
      <c r="K107" s="65"/>
    </row>
    <row r="108" spans="1:11" ht="46.5" customHeight="1" thickBot="1" x14ac:dyDescent="0.3">
      <c r="A108" s="92"/>
      <c r="B108" s="68"/>
      <c r="C108" s="71"/>
      <c r="D108" s="33" t="s">
        <v>5</v>
      </c>
      <c r="E108" s="31">
        <f t="shared" si="103"/>
        <v>0</v>
      </c>
      <c r="F108" s="36">
        <f t="shared" si="103"/>
        <v>0</v>
      </c>
      <c r="G108" s="49">
        <f t="shared" ref="G108:I108" si="107">G113</f>
        <v>0</v>
      </c>
      <c r="H108" s="44">
        <f t="shared" si="107"/>
        <v>0</v>
      </c>
      <c r="I108" s="50">
        <f t="shared" si="107"/>
        <v>0</v>
      </c>
      <c r="J108" s="50">
        <f t="shared" ref="J108" si="108">J113</f>
        <v>0</v>
      </c>
      <c r="K108" s="65"/>
    </row>
    <row r="109" spans="1:11" ht="36" customHeight="1" thickBot="1" x14ac:dyDescent="0.3">
      <c r="A109" s="92"/>
      <c r="B109" s="68"/>
      <c r="C109" s="71"/>
      <c r="D109" s="33" t="s">
        <v>6</v>
      </c>
      <c r="E109" s="31">
        <f t="shared" si="103"/>
        <v>0</v>
      </c>
      <c r="F109" s="36">
        <f t="shared" si="103"/>
        <v>0</v>
      </c>
      <c r="G109" s="49">
        <f t="shared" ref="G109:I109" si="109">G114</f>
        <v>0</v>
      </c>
      <c r="H109" s="44">
        <f t="shared" si="109"/>
        <v>0</v>
      </c>
      <c r="I109" s="50">
        <f t="shared" si="109"/>
        <v>0</v>
      </c>
      <c r="J109" s="50">
        <f t="shared" ref="J109" si="110">J114</f>
        <v>0</v>
      </c>
      <c r="K109" s="65"/>
    </row>
    <row r="110" spans="1:11" ht="26.25" customHeight="1" thickBot="1" x14ac:dyDescent="0.3">
      <c r="A110" s="93"/>
      <c r="B110" s="69"/>
      <c r="C110" s="72"/>
      <c r="D110" s="33" t="s">
        <v>7</v>
      </c>
      <c r="E110" s="31">
        <f t="shared" ref="E110:F110" si="111">E106+E107+E108+E109</f>
        <v>92955.700000000012</v>
      </c>
      <c r="F110" s="36">
        <f t="shared" si="111"/>
        <v>35563.800000000003</v>
      </c>
      <c r="G110" s="49">
        <f t="shared" ref="G110:I110" si="112">G106+G107+G108+G109</f>
        <v>28695.9</v>
      </c>
      <c r="H110" s="44">
        <f t="shared" si="112"/>
        <v>28696</v>
      </c>
      <c r="I110" s="50">
        <f t="shared" si="112"/>
        <v>0</v>
      </c>
      <c r="J110" s="50">
        <f t="shared" ref="J110" si="113">J106+J107+J108+J109</f>
        <v>0</v>
      </c>
      <c r="K110" s="66"/>
    </row>
    <row r="111" spans="1:11" ht="46.5" customHeight="1" thickBot="1" x14ac:dyDescent="0.3">
      <c r="A111" s="73" t="s">
        <v>95</v>
      </c>
      <c r="B111" s="67" t="s">
        <v>201</v>
      </c>
      <c r="C111" s="70" t="s">
        <v>3</v>
      </c>
      <c r="D111" s="33" t="s">
        <v>29</v>
      </c>
      <c r="E111" s="31">
        <f>F111+G111+H111+I111</f>
        <v>92955.700000000012</v>
      </c>
      <c r="F111" s="36">
        <v>35563.800000000003</v>
      </c>
      <c r="G111" s="49">
        <v>28695.9</v>
      </c>
      <c r="H111" s="44">
        <v>28696</v>
      </c>
      <c r="I111" s="50">
        <v>0</v>
      </c>
      <c r="J111" s="50">
        <v>0</v>
      </c>
      <c r="K111" s="64"/>
    </row>
    <row r="112" spans="1:11" ht="52.5" customHeight="1" thickBot="1" x14ac:dyDescent="0.3">
      <c r="A112" s="74"/>
      <c r="B112" s="68"/>
      <c r="C112" s="71"/>
      <c r="D112" s="33" t="s">
        <v>4</v>
      </c>
      <c r="E112" s="31">
        <f t="shared" ref="E112:E114" si="114">F112+G112+H112+I112</f>
        <v>0</v>
      </c>
      <c r="F112" s="36">
        <v>0</v>
      </c>
      <c r="G112" s="49">
        <v>0</v>
      </c>
      <c r="H112" s="44">
        <v>0</v>
      </c>
      <c r="I112" s="50">
        <v>0</v>
      </c>
      <c r="J112" s="50">
        <v>0</v>
      </c>
      <c r="K112" s="65"/>
    </row>
    <row r="113" spans="1:11" ht="45" customHeight="1" thickBot="1" x14ac:dyDescent="0.3">
      <c r="A113" s="74"/>
      <c r="B113" s="68"/>
      <c r="C113" s="71"/>
      <c r="D113" s="33" t="s">
        <v>5</v>
      </c>
      <c r="E113" s="31">
        <f t="shared" si="114"/>
        <v>0</v>
      </c>
      <c r="F113" s="36">
        <v>0</v>
      </c>
      <c r="G113" s="49">
        <v>0</v>
      </c>
      <c r="H113" s="44">
        <v>0</v>
      </c>
      <c r="I113" s="50">
        <v>0</v>
      </c>
      <c r="J113" s="50">
        <v>0</v>
      </c>
      <c r="K113" s="65"/>
    </row>
    <row r="114" spans="1:11" ht="37.5" customHeight="1" thickBot="1" x14ac:dyDescent="0.3">
      <c r="A114" s="74"/>
      <c r="B114" s="68"/>
      <c r="C114" s="71"/>
      <c r="D114" s="33" t="s">
        <v>6</v>
      </c>
      <c r="E114" s="31">
        <f t="shared" si="114"/>
        <v>0</v>
      </c>
      <c r="F114" s="36">
        <v>0</v>
      </c>
      <c r="G114" s="49">
        <v>0</v>
      </c>
      <c r="H114" s="44">
        <v>0</v>
      </c>
      <c r="I114" s="50">
        <v>0</v>
      </c>
      <c r="J114" s="50">
        <v>0</v>
      </c>
      <c r="K114" s="65"/>
    </row>
    <row r="115" spans="1:11" ht="29.25" customHeight="1" thickBot="1" x14ac:dyDescent="0.3">
      <c r="A115" s="75"/>
      <c r="B115" s="69"/>
      <c r="C115" s="72"/>
      <c r="D115" s="33" t="s">
        <v>7</v>
      </c>
      <c r="E115" s="31">
        <f t="shared" ref="E115:F115" si="115">E111+E112+E113+E114</f>
        <v>92955.700000000012</v>
      </c>
      <c r="F115" s="36">
        <f t="shared" si="115"/>
        <v>35563.800000000003</v>
      </c>
      <c r="G115" s="49">
        <f t="shared" ref="G115:I115" si="116">G111+G112+G113+G114</f>
        <v>28695.9</v>
      </c>
      <c r="H115" s="44">
        <f t="shared" si="116"/>
        <v>28696</v>
      </c>
      <c r="I115" s="50">
        <f t="shared" si="116"/>
        <v>0</v>
      </c>
      <c r="J115" s="50">
        <f t="shared" ref="J115" si="117">J111+J112+J113+J114</f>
        <v>0</v>
      </c>
      <c r="K115" s="66"/>
    </row>
    <row r="116" spans="1:11" ht="29.25" customHeight="1" thickBot="1" x14ac:dyDescent="0.3">
      <c r="A116" s="91">
        <v>8</v>
      </c>
      <c r="B116" s="67" t="s">
        <v>94</v>
      </c>
      <c r="C116" s="70" t="s">
        <v>3</v>
      </c>
      <c r="D116" s="33" t="s">
        <v>29</v>
      </c>
      <c r="E116" s="31">
        <f t="shared" ref="E116:F119" si="118">E121</f>
        <v>0</v>
      </c>
      <c r="F116" s="36">
        <f t="shared" si="118"/>
        <v>0</v>
      </c>
      <c r="G116" s="49">
        <f t="shared" ref="G116:I116" si="119">G121</f>
        <v>0</v>
      </c>
      <c r="H116" s="44">
        <f t="shared" si="119"/>
        <v>0</v>
      </c>
      <c r="I116" s="50">
        <f t="shared" si="119"/>
        <v>0</v>
      </c>
      <c r="J116" s="50">
        <f t="shared" ref="J116" si="120">J121</f>
        <v>0</v>
      </c>
      <c r="K116" s="64">
        <v>22</v>
      </c>
    </row>
    <row r="117" spans="1:11" ht="29.25" customHeight="1" thickBot="1" x14ac:dyDescent="0.3">
      <c r="A117" s="92"/>
      <c r="B117" s="68"/>
      <c r="C117" s="71"/>
      <c r="D117" s="33" t="s">
        <v>4</v>
      </c>
      <c r="E117" s="31">
        <f t="shared" si="118"/>
        <v>0</v>
      </c>
      <c r="F117" s="36">
        <f t="shared" si="118"/>
        <v>0</v>
      </c>
      <c r="G117" s="49">
        <f t="shared" ref="G117:I117" si="121">G122</f>
        <v>0</v>
      </c>
      <c r="H117" s="44">
        <f t="shared" si="121"/>
        <v>0</v>
      </c>
      <c r="I117" s="50">
        <f t="shared" si="121"/>
        <v>0</v>
      </c>
      <c r="J117" s="50">
        <f t="shared" ref="J117" si="122">J122</f>
        <v>0</v>
      </c>
      <c r="K117" s="65"/>
    </row>
    <row r="118" spans="1:11" ht="49.5" customHeight="1" thickBot="1" x14ac:dyDescent="0.3">
      <c r="A118" s="92"/>
      <c r="B118" s="68"/>
      <c r="C118" s="71"/>
      <c r="D118" s="33" t="s">
        <v>5</v>
      </c>
      <c r="E118" s="31">
        <f t="shared" si="118"/>
        <v>186776.7</v>
      </c>
      <c r="F118" s="36">
        <f t="shared" si="118"/>
        <v>11125</v>
      </c>
      <c r="G118" s="49">
        <f t="shared" ref="G118:I118" si="123">G123</f>
        <v>25093.1</v>
      </c>
      <c r="H118" s="44">
        <f t="shared" si="123"/>
        <v>50186.2</v>
      </c>
      <c r="I118" s="50">
        <f t="shared" si="123"/>
        <v>50186.2</v>
      </c>
      <c r="J118" s="50">
        <f t="shared" ref="J118" si="124">J123</f>
        <v>50186.2</v>
      </c>
      <c r="K118" s="65"/>
    </row>
    <row r="119" spans="1:11" ht="29.25" customHeight="1" thickBot="1" x14ac:dyDescent="0.3">
      <c r="A119" s="92"/>
      <c r="B119" s="68"/>
      <c r="C119" s="71"/>
      <c r="D119" s="33" t="s">
        <v>6</v>
      </c>
      <c r="E119" s="31">
        <f t="shared" si="118"/>
        <v>0</v>
      </c>
      <c r="F119" s="36">
        <f t="shared" si="118"/>
        <v>0</v>
      </c>
      <c r="G119" s="49">
        <f t="shared" ref="G119:I119" si="125">G124</f>
        <v>0</v>
      </c>
      <c r="H119" s="44">
        <f t="shared" si="125"/>
        <v>0</v>
      </c>
      <c r="I119" s="50">
        <f t="shared" si="125"/>
        <v>0</v>
      </c>
      <c r="J119" s="50">
        <f t="shared" ref="J119" si="126">J124</f>
        <v>0</v>
      </c>
      <c r="K119" s="65"/>
    </row>
    <row r="120" spans="1:11" ht="29.25" customHeight="1" thickBot="1" x14ac:dyDescent="0.3">
      <c r="A120" s="93"/>
      <c r="B120" s="69"/>
      <c r="C120" s="72"/>
      <c r="D120" s="33" t="s">
        <v>7</v>
      </c>
      <c r="E120" s="31">
        <f>E116+E117+E118+E119</f>
        <v>186776.7</v>
      </c>
      <c r="F120" s="36">
        <f>F116+F117+F118+F119</f>
        <v>11125</v>
      </c>
      <c r="G120" s="49">
        <f t="shared" ref="G120:I120" si="127">G116+G117+G118+G119</f>
        <v>25093.1</v>
      </c>
      <c r="H120" s="44">
        <f t="shared" si="127"/>
        <v>50186.2</v>
      </c>
      <c r="I120" s="50">
        <f t="shared" si="127"/>
        <v>50186.2</v>
      </c>
      <c r="J120" s="50">
        <f t="shared" ref="J120" si="128">J116+J117+J118+J119</f>
        <v>50186.2</v>
      </c>
      <c r="K120" s="66"/>
    </row>
    <row r="121" spans="1:11" ht="48.75" customHeight="1" thickBot="1" x14ac:dyDescent="0.3">
      <c r="A121" s="73" t="s">
        <v>97</v>
      </c>
      <c r="B121" s="67" t="s">
        <v>57</v>
      </c>
      <c r="C121" s="70" t="s">
        <v>3</v>
      </c>
      <c r="D121" s="33" t="s">
        <v>29</v>
      </c>
      <c r="E121" s="31">
        <f>F121+G121+H121+I121</f>
        <v>0</v>
      </c>
      <c r="F121" s="36">
        <v>0</v>
      </c>
      <c r="G121" s="49">
        <v>0</v>
      </c>
      <c r="H121" s="44">
        <v>0</v>
      </c>
      <c r="I121" s="50">
        <v>0</v>
      </c>
      <c r="J121" s="50">
        <v>0</v>
      </c>
      <c r="K121" s="64"/>
    </row>
    <row r="122" spans="1:11" ht="51" customHeight="1" thickBot="1" x14ac:dyDescent="0.3">
      <c r="A122" s="74"/>
      <c r="B122" s="68"/>
      <c r="C122" s="71"/>
      <c r="D122" s="33" t="s">
        <v>4</v>
      </c>
      <c r="E122" s="31">
        <f t="shared" ref="E122:E124" si="129">F122+G122+H122+I122</f>
        <v>0</v>
      </c>
      <c r="F122" s="36">
        <v>0</v>
      </c>
      <c r="G122" s="49">
        <v>0</v>
      </c>
      <c r="H122" s="44">
        <v>0</v>
      </c>
      <c r="I122" s="50">
        <v>0</v>
      </c>
      <c r="J122" s="50">
        <v>0</v>
      </c>
      <c r="K122" s="65"/>
    </row>
    <row r="123" spans="1:11" ht="51" customHeight="1" thickBot="1" x14ac:dyDescent="0.3">
      <c r="A123" s="74"/>
      <c r="B123" s="68"/>
      <c r="C123" s="71"/>
      <c r="D123" s="33" t="s">
        <v>5</v>
      </c>
      <c r="E123" s="31">
        <f>F123+G123+H123+I123+J123</f>
        <v>186776.7</v>
      </c>
      <c r="F123" s="36">
        <v>11125</v>
      </c>
      <c r="G123" s="49">
        <v>25093.1</v>
      </c>
      <c r="H123" s="44">
        <v>50186.2</v>
      </c>
      <c r="I123" s="50">
        <v>50186.2</v>
      </c>
      <c r="J123" s="50">
        <v>50186.2</v>
      </c>
      <c r="K123" s="65"/>
    </row>
    <row r="124" spans="1:11" ht="42.75" customHeight="1" thickBot="1" x14ac:dyDescent="0.3">
      <c r="A124" s="74"/>
      <c r="B124" s="68"/>
      <c r="C124" s="71"/>
      <c r="D124" s="33" t="s">
        <v>6</v>
      </c>
      <c r="E124" s="31">
        <f t="shared" si="129"/>
        <v>0</v>
      </c>
      <c r="F124" s="36">
        <v>0</v>
      </c>
      <c r="G124" s="49">
        <v>0</v>
      </c>
      <c r="H124" s="44">
        <v>0</v>
      </c>
      <c r="I124" s="50">
        <v>0</v>
      </c>
      <c r="J124" s="50">
        <v>0</v>
      </c>
      <c r="K124" s="65"/>
    </row>
    <row r="125" spans="1:11" ht="24.75" customHeight="1" thickBot="1" x14ac:dyDescent="0.3">
      <c r="A125" s="75"/>
      <c r="B125" s="69"/>
      <c r="C125" s="72"/>
      <c r="D125" s="33" t="s">
        <v>7</v>
      </c>
      <c r="E125" s="31">
        <f>E121+E122+E123+E124</f>
        <v>186776.7</v>
      </c>
      <c r="F125" s="36">
        <f>F121+F122+F123+F124</f>
        <v>11125</v>
      </c>
      <c r="G125" s="49">
        <f t="shared" ref="G125:I125" si="130">G121+G122+G123+G124</f>
        <v>25093.1</v>
      </c>
      <c r="H125" s="44">
        <f t="shared" si="130"/>
        <v>50186.2</v>
      </c>
      <c r="I125" s="50">
        <f t="shared" si="130"/>
        <v>50186.2</v>
      </c>
      <c r="J125" s="50">
        <f t="shared" ref="J125" si="131">J121+J122+J123+J124</f>
        <v>50186.2</v>
      </c>
      <c r="K125" s="66"/>
    </row>
    <row r="126" spans="1:11" ht="47.25" customHeight="1" thickBot="1" x14ac:dyDescent="0.3">
      <c r="A126" s="91">
        <v>9</v>
      </c>
      <c r="B126" s="67" t="s">
        <v>96</v>
      </c>
      <c r="C126" s="70" t="s">
        <v>3</v>
      </c>
      <c r="D126" s="33" t="s">
        <v>29</v>
      </c>
      <c r="E126" s="31">
        <f>E131+E136+E141</f>
        <v>5549409.8499999996</v>
      </c>
      <c r="F126" s="36">
        <f t="shared" ref="E126:F129" si="132">F131+F136+F141</f>
        <v>1947442.94</v>
      </c>
      <c r="G126" s="49">
        <f t="shared" ref="G126:I126" si="133">G131+G136+G141</f>
        <v>2234416.75</v>
      </c>
      <c r="H126" s="44">
        <f>H131+H136+H141</f>
        <v>1367550.1600000001</v>
      </c>
      <c r="I126" s="50">
        <f t="shared" si="133"/>
        <v>0</v>
      </c>
      <c r="J126" s="50">
        <f t="shared" ref="J126" si="134">J131+J136+J141</f>
        <v>0</v>
      </c>
      <c r="K126" s="64" t="s">
        <v>98</v>
      </c>
    </row>
    <row r="127" spans="1:11" ht="45" customHeight="1" thickBot="1" x14ac:dyDescent="0.3">
      <c r="A127" s="92"/>
      <c r="B127" s="68"/>
      <c r="C127" s="71"/>
      <c r="D127" s="33" t="s">
        <v>4</v>
      </c>
      <c r="E127" s="31">
        <f t="shared" si="132"/>
        <v>0</v>
      </c>
      <c r="F127" s="36">
        <f t="shared" si="132"/>
        <v>0</v>
      </c>
      <c r="G127" s="49">
        <f t="shared" ref="G127:I127" si="135">G132+G137+G142</f>
        <v>0</v>
      </c>
      <c r="H127" s="44">
        <f t="shared" si="135"/>
        <v>0</v>
      </c>
      <c r="I127" s="50">
        <f t="shared" si="135"/>
        <v>0</v>
      </c>
      <c r="J127" s="50">
        <f t="shared" ref="J127" si="136">J132+J137+J142</f>
        <v>0</v>
      </c>
      <c r="K127" s="65"/>
    </row>
    <row r="128" spans="1:11" ht="47.25" customHeight="1" thickBot="1" x14ac:dyDescent="0.3">
      <c r="A128" s="92"/>
      <c r="B128" s="68"/>
      <c r="C128" s="71"/>
      <c r="D128" s="33" t="s">
        <v>5</v>
      </c>
      <c r="E128" s="31">
        <f t="shared" si="132"/>
        <v>61647000.609999999</v>
      </c>
      <c r="F128" s="36">
        <f t="shared" si="132"/>
        <v>9783612</v>
      </c>
      <c r="G128" s="49">
        <f t="shared" ref="G128:I128" si="137">G133+G138+G143</f>
        <v>35673188.579999998</v>
      </c>
      <c r="H128" s="44">
        <f>H133+H138</f>
        <v>16190200.030000001</v>
      </c>
      <c r="I128" s="50">
        <f t="shared" si="137"/>
        <v>0</v>
      </c>
      <c r="J128" s="50">
        <f t="shared" ref="J128" si="138">J133+J138+J143</f>
        <v>0</v>
      </c>
      <c r="K128" s="65"/>
    </row>
    <row r="129" spans="1:11" ht="36.75" customHeight="1" thickBot="1" x14ac:dyDescent="0.3">
      <c r="A129" s="92"/>
      <c r="B129" s="68"/>
      <c r="C129" s="71"/>
      <c r="D129" s="33" t="s">
        <v>6</v>
      </c>
      <c r="E129" s="31">
        <f t="shared" si="132"/>
        <v>0</v>
      </c>
      <c r="F129" s="36">
        <f t="shared" si="132"/>
        <v>0</v>
      </c>
      <c r="G129" s="49">
        <f t="shared" ref="G129:I129" si="139">G134+G139+G144</f>
        <v>0</v>
      </c>
      <c r="H129" s="44">
        <f t="shared" si="139"/>
        <v>0</v>
      </c>
      <c r="I129" s="50">
        <f t="shared" si="139"/>
        <v>0</v>
      </c>
      <c r="J129" s="50">
        <f t="shared" ref="J129" si="140">J134+J139+J144</f>
        <v>0</v>
      </c>
      <c r="K129" s="65"/>
    </row>
    <row r="130" spans="1:11" ht="24.75" customHeight="1" thickBot="1" x14ac:dyDescent="0.3">
      <c r="A130" s="93"/>
      <c r="B130" s="69"/>
      <c r="C130" s="72"/>
      <c r="D130" s="33" t="s">
        <v>7</v>
      </c>
      <c r="E130" s="31">
        <f>E126+E127+E128+E129</f>
        <v>67196410.459999993</v>
      </c>
      <c r="F130" s="36">
        <f>F126+F127+F128+F129</f>
        <v>11731054.939999999</v>
      </c>
      <c r="G130" s="49">
        <f t="shared" ref="G130:I130" si="141">G126+G127+G128+G129</f>
        <v>37907605.329999998</v>
      </c>
      <c r="H130" s="44">
        <f t="shared" si="141"/>
        <v>17557750.190000001</v>
      </c>
      <c r="I130" s="50">
        <f t="shared" si="141"/>
        <v>0</v>
      </c>
      <c r="J130" s="50">
        <f t="shared" ref="J130" si="142">J126+J127+J128+J129</f>
        <v>0</v>
      </c>
      <c r="K130" s="66"/>
    </row>
    <row r="131" spans="1:11" ht="50.25" customHeight="1" thickBot="1" x14ac:dyDescent="0.3">
      <c r="A131" s="73" t="s">
        <v>101</v>
      </c>
      <c r="B131" s="67" t="s">
        <v>58</v>
      </c>
      <c r="C131" s="70" t="s">
        <v>3</v>
      </c>
      <c r="D131" s="33" t="s">
        <v>29</v>
      </c>
      <c r="E131" s="31">
        <f>F131+G131+H131+I131</f>
        <v>4260447.16</v>
      </c>
      <c r="F131" s="36">
        <f>511063+408200.94</f>
        <v>919263.94</v>
      </c>
      <c r="G131" s="49">
        <f>1616760.29+356872.77</f>
        <v>1973633.06</v>
      </c>
      <c r="H131" s="44">
        <f>1367975.82+337540.91-337540.91-425.66</f>
        <v>1367550.1600000001</v>
      </c>
      <c r="I131" s="50">
        <v>0</v>
      </c>
      <c r="J131" s="50">
        <v>0</v>
      </c>
      <c r="K131" s="64"/>
    </row>
    <row r="132" spans="1:11" ht="51" customHeight="1" thickBot="1" x14ac:dyDescent="0.3">
      <c r="A132" s="74"/>
      <c r="B132" s="68"/>
      <c r="C132" s="71"/>
      <c r="D132" s="33" t="s">
        <v>4</v>
      </c>
      <c r="E132" s="31">
        <f t="shared" ref="E132:E134" si="143">F132+G132+H132+I132</f>
        <v>0</v>
      </c>
      <c r="F132" s="36">
        <v>0</v>
      </c>
      <c r="G132" s="49">
        <v>0</v>
      </c>
      <c r="H132" s="44">
        <v>0</v>
      </c>
      <c r="I132" s="50">
        <v>0</v>
      </c>
      <c r="J132" s="50">
        <v>0</v>
      </c>
      <c r="K132" s="65"/>
    </row>
    <row r="133" spans="1:11" ht="48.75" customHeight="1" thickBot="1" x14ac:dyDescent="0.3">
      <c r="A133" s="74"/>
      <c r="B133" s="68"/>
      <c r="C133" s="71"/>
      <c r="D133" s="33" t="s">
        <v>5</v>
      </c>
      <c r="E133" s="31">
        <f t="shared" si="143"/>
        <v>56692129.609999999</v>
      </c>
      <c r="F133" s="36">
        <v>9783612</v>
      </c>
      <c r="G133" s="49">
        <v>30718317.579999998</v>
      </c>
      <c r="H133" s="44">
        <f>16197717.55-7517.52</f>
        <v>16190200.030000001</v>
      </c>
      <c r="I133" s="50">
        <v>0</v>
      </c>
      <c r="J133" s="50">
        <v>0</v>
      </c>
      <c r="K133" s="65"/>
    </row>
    <row r="134" spans="1:11" ht="40.5" customHeight="1" thickBot="1" x14ac:dyDescent="0.3">
      <c r="A134" s="74"/>
      <c r="B134" s="68"/>
      <c r="C134" s="71"/>
      <c r="D134" s="33" t="s">
        <v>6</v>
      </c>
      <c r="E134" s="31">
        <f t="shared" si="143"/>
        <v>0</v>
      </c>
      <c r="F134" s="36">
        <v>0</v>
      </c>
      <c r="G134" s="49">
        <v>0</v>
      </c>
      <c r="H134" s="44">
        <v>0</v>
      </c>
      <c r="I134" s="50">
        <v>0</v>
      </c>
      <c r="J134" s="50">
        <v>0</v>
      </c>
      <c r="K134" s="65"/>
    </row>
    <row r="135" spans="1:11" ht="30.75" customHeight="1" thickBot="1" x14ac:dyDescent="0.3">
      <c r="A135" s="75"/>
      <c r="B135" s="69"/>
      <c r="C135" s="72"/>
      <c r="D135" s="33" t="s">
        <v>7</v>
      </c>
      <c r="E135" s="31">
        <f>E131+E132+E133+E134</f>
        <v>60952576.769999996</v>
      </c>
      <c r="F135" s="36">
        <f>F131+F132+F133+F134</f>
        <v>10702875.939999999</v>
      </c>
      <c r="G135" s="49">
        <f t="shared" ref="G135:I135" si="144">G131+G132+G133+G134</f>
        <v>32691950.639999997</v>
      </c>
      <c r="H135" s="44">
        <f t="shared" si="144"/>
        <v>17557750.190000001</v>
      </c>
      <c r="I135" s="50">
        <f t="shared" si="144"/>
        <v>0</v>
      </c>
      <c r="J135" s="50">
        <f t="shared" ref="J135" si="145">J131+J132+J133+J134</f>
        <v>0</v>
      </c>
      <c r="K135" s="66"/>
    </row>
    <row r="136" spans="1:11" ht="44.25" customHeight="1" thickBot="1" x14ac:dyDescent="0.3">
      <c r="A136" s="73" t="s">
        <v>246</v>
      </c>
      <c r="B136" s="67" t="s">
        <v>176</v>
      </c>
      <c r="C136" s="70" t="s">
        <v>3</v>
      </c>
      <c r="D136" s="33" t="s">
        <v>29</v>
      </c>
      <c r="E136" s="31">
        <f>F136+G136+H136+I136</f>
        <v>1288962.69</v>
      </c>
      <c r="F136" s="36">
        <v>1028179</v>
      </c>
      <c r="G136" s="49">
        <v>260783.69</v>
      </c>
      <c r="H136" s="44">
        <v>0</v>
      </c>
      <c r="I136" s="50">
        <v>0</v>
      </c>
      <c r="J136" s="50">
        <v>0</v>
      </c>
      <c r="K136" s="88"/>
    </row>
    <row r="137" spans="1:11" ht="50.25" customHeight="1" thickBot="1" x14ac:dyDescent="0.3">
      <c r="A137" s="74"/>
      <c r="B137" s="68"/>
      <c r="C137" s="71"/>
      <c r="D137" s="33" t="s">
        <v>4</v>
      </c>
      <c r="E137" s="31">
        <f t="shared" ref="E137:E139" si="146">F137+G137+H137+I137</f>
        <v>0</v>
      </c>
      <c r="F137" s="36">
        <v>0</v>
      </c>
      <c r="G137" s="49">
        <v>0</v>
      </c>
      <c r="H137" s="44">
        <v>0</v>
      </c>
      <c r="I137" s="50">
        <v>0</v>
      </c>
      <c r="J137" s="50">
        <v>0</v>
      </c>
      <c r="K137" s="89"/>
    </row>
    <row r="138" spans="1:11" ht="45.75" customHeight="1" thickBot="1" x14ac:dyDescent="0.3">
      <c r="A138" s="74"/>
      <c r="B138" s="68"/>
      <c r="C138" s="71"/>
      <c r="D138" s="33" t="s">
        <v>5</v>
      </c>
      <c r="E138" s="31">
        <f t="shared" si="146"/>
        <v>4954871</v>
      </c>
      <c r="F138" s="36">
        <v>0</v>
      </c>
      <c r="G138" s="49">
        <v>4954871</v>
      </c>
      <c r="H138" s="44">
        <v>0</v>
      </c>
      <c r="I138" s="50">
        <v>0</v>
      </c>
      <c r="J138" s="50">
        <v>0</v>
      </c>
      <c r="K138" s="89"/>
    </row>
    <row r="139" spans="1:11" ht="34.5" customHeight="1" thickBot="1" x14ac:dyDescent="0.3">
      <c r="A139" s="74"/>
      <c r="B139" s="68"/>
      <c r="C139" s="71"/>
      <c r="D139" s="33" t="s">
        <v>6</v>
      </c>
      <c r="E139" s="31">
        <f t="shared" si="146"/>
        <v>0</v>
      </c>
      <c r="F139" s="36">
        <v>0</v>
      </c>
      <c r="G139" s="49">
        <v>0</v>
      </c>
      <c r="H139" s="44">
        <v>0</v>
      </c>
      <c r="I139" s="50">
        <v>0</v>
      </c>
      <c r="J139" s="50">
        <v>0</v>
      </c>
      <c r="K139" s="89"/>
    </row>
    <row r="140" spans="1:11" ht="30.75" customHeight="1" thickBot="1" x14ac:dyDescent="0.3">
      <c r="A140" s="75"/>
      <c r="B140" s="69"/>
      <c r="C140" s="72"/>
      <c r="D140" s="33" t="s">
        <v>7</v>
      </c>
      <c r="E140" s="31">
        <f t="shared" ref="E140:F140" si="147">E136+E137+E138+E139</f>
        <v>6243833.6899999995</v>
      </c>
      <c r="F140" s="36">
        <f t="shared" si="147"/>
        <v>1028179</v>
      </c>
      <c r="G140" s="49">
        <f t="shared" ref="G140:I140" si="148">G136+G137+G138+G139</f>
        <v>5215654.6900000004</v>
      </c>
      <c r="H140" s="44">
        <f t="shared" si="148"/>
        <v>0</v>
      </c>
      <c r="I140" s="50">
        <f t="shared" si="148"/>
        <v>0</v>
      </c>
      <c r="J140" s="50">
        <f t="shared" ref="J140" si="149">J136+J137+J138+J139</f>
        <v>0</v>
      </c>
      <c r="K140" s="90"/>
    </row>
    <row r="141" spans="1:11" ht="47.25" hidden="1" customHeight="1" thickBot="1" x14ac:dyDescent="0.3">
      <c r="A141" s="73" t="s">
        <v>99</v>
      </c>
      <c r="B141" s="67" t="s">
        <v>70</v>
      </c>
      <c r="C141" s="70" t="s">
        <v>3</v>
      </c>
      <c r="D141" s="33" t="s">
        <v>29</v>
      </c>
      <c r="E141" s="31">
        <f>F141+G141+H141+I141</f>
        <v>0</v>
      </c>
      <c r="F141" s="36">
        <v>0</v>
      </c>
      <c r="G141" s="49">
        <v>0</v>
      </c>
      <c r="H141" s="44">
        <v>0</v>
      </c>
      <c r="I141" s="50">
        <v>0</v>
      </c>
      <c r="J141" s="50">
        <v>0</v>
      </c>
      <c r="K141" s="64"/>
    </row>
    <row r="142" spans="1:11" ht="51.75" hidden="1" customHeight="1" thickBot="1" x14ac:dyDescent="0.3">
      <c r="A142" s="74"/>
      <c r="B142" s="68"/>
      <c r="C142" s="71"/>
      <c r="D142" s="33" t="s">
        <v>4</v>
      </c>
      <c r="E142" s="31">
        <v>0</v>
      </c>
      <c r="F142" s="36">
        <v>0</v>
      </c>
      <c r="G142" s="49">
        <v>0</v>
      </c>
      <c r="H142" s="44">
        <v>0</v>
      </c>
      <c r="I142" s="50">
        <v>0</v>
      </c>
      <c r="J142" s="50">
        <v>0</v>
      </c>
      <c r="K142" s="65"/>
    </row>
    <row r="143" spans="1:11" ht="48" hidden="1" customHeight="1" thickBot="1" x14ac:dyDescent="0.3">
      <c r="A143" s="74"/>
      <c r="B143" s="68"/>
      <c r="C143" s="71"/>
      <c r="D143" s="33" t="s">
        <v>5</v>
      </c>
      <c r="E143" s="31">
        <v>0</v>
      </c>
      <c r="F143" s="36">
        <v>0</v>
      </c>
      <c r="G143" s="49">
        <v>0</v>
      </c>
      <c r="H143" s="44">
        <v>0</v>
      </c>
      <c r="I143" s="50">
        <v>0</v>
      </c>
      <c r="J143" s="50">
        <v>0</v>
      </c>
      <c r="K143" s="65"/>
    </row>
    <row r="144" spans="1:11" ht="33.75" hidden="1" customHeight="1" thickBot="1" x14ac:dyDescent="0.3">
      <c r="A144" s="74"/>
      <c r="B144" s="68"/>
      <c r="C144" s="71"/>
      <c r="D144" s="33" t="s">
        <v>6</v>
      </c>
      <c r="E144" s="31">
        <v>0</v>
      </c>
      <c r="F144" s="36">
        <v>0</v>
      </c>
      <c r="G144" s="49">
        <v>0</v>
      </c>
      <c r="H144" s="44">
        <v>0</v>
      </c>
      <c r="I144" s="50">
        <v>0</v>
      </c>
      <c r="J144" s="50">
        <v>0</v>
      </c>
      <c r="K144" s="65"/>
    </row>
    <row r="145" spans="1:11" ht="25.5" hidden="1" customHeight="1" thickBot="1" x14ac:dyDescent="0.3">
      <c r="A145" s="75"/>
      <c r="B145" s="69"/>
      <c r="C145" s="72"/>
      <c r="D145" s="33" t="s">
        <v>7</v>
      </c>
      <c r="E145" s="31">
        <f t="shared" ref="E145:F145" si="150">E141+E142+E143+E144</f>
        <v>0</v>
      </c>
      <c r="F145" s="36">
        <f t="shared" si="150"/>
        <v>0</v>
      </c>
      <c r="G145" s="49">
        <f t="shared" ref="G145:I145" si="151">G141+G142+G143+G144</f>
        <v>0</v>
      </c>
      <c r="H145" s="44">
        <f t="shared" si="151"/>
        <v>0</v>
      </c>
      <c r="I145" s="50">
        <f t="shared" si="151"/>
        <v>0</v>
      </c>
      <c r="J145" s="50">
        <f t="shared" ref="J145" si="152">J141+J142+J143+J144</f>
        <v>0</v>
      </c>
      <c r="K145" s="66"/>
    </row>
    <row r="146" spans="1:11" ht="45.75" customHeight="1" thickBot="1" x14ac:dyDescent="0.3">
      <c r="A146" s="91">
        <v>10</v>
      </c>
      <c r="B146" s="67" t="s">
        <v>100</v>
      </c>
      <c r="C146" s="70" t="s">
        <v>3</v>
      </c>
      <c r="D146" s="33" t="s">
        <v>29</v>
      </c>
      <c r="E146" s="31">
        <f t="shared" ref="E146:F149" si="153">E151</f>
        <v>18656012.130000003</v>
      </c>
      <c r="F146" s="36">
        <f t="shared" si="153"/>
        <v>4115964.16</v>
      </c>
      <c r="G146" s="49">
        <f t="shared" ref="G146:I146" si="154">G151</f>
        <v>6190427.25</v>
      </c>
      <c r="H146" s="44">
        <f t="shared" si="154"/>
        <v>3511420.72</v>
      </c>
      <c r="I146" s="50">
        <f t="shared" si="154"/>
        <v>2356700</v>
      </c>
      <c r="J146" s="50">
        <f t="shared" ref="J146" si="155">J151</f>
        <v>2481500</v>
      </c>
      <c r="K146" s="64">
        <v>24</v>
      </c>
    </row>
    <row r="147" spans="1:11" ht="48.75" customHeight="1" thickBot="1" x14ac:dyDescent="0.3">
      <c r="A147" s="92"/>
      <c r="B147" s="68"/>
      <c r="C147" s="71"/>
      <c r="D147" s="33" t="s">
        <v>4</v>
      </c>
      <c r="E147" s="31">
        <f t="shared" si="153"/>
        <v>0</v>
      </c>
      <c r="F147" s="36">
        <f t="shared" si="153"/>
        <v>0</v>
      </c>
      <c r="G147" s="49">
        <f t="shared" ref="G147:I147" si="156">G152</f>
        <v>0</v>
      </c>
      <c r="H147" s="44">
        <f t="shared" si="156"/>
        <v>0</v>
      </c>
      <c r="I147" s="50">
        <f t="shared" si="156"/>
        <v>0</v>
      </c>
      <c r="J147" s="50">
        <f t="shared" ref="J147" si="157">J152</f>
        <v>0</v>
      </c>
      <c r="K147" s="65"/>
    </row>
    <row r="148" spans="1:11" ht="45.75" customHeight="1" thickBot="1" x14ac:dyDescent="0.3">
      <c r="A148" s="92"/>
      <c r="B148" s="68"/>
      <c r="C148" s="71"/>
      <c r="D148" s="33" t="s">
        <v>5</v>
      </c>
      <c r="E148" s="31">
        <f t="shared" si="153"/>
        <v>0</v>
      </c>
      <c r="F148" s="36">
        <f t="shared" si="153"/>
        <v>0</v>
      </c>
      <c r="G148" s="49">
        <f t="shared" ref="G148:I148" si="158">G153</f>
        <v>0</v>
      </c>
      <c r="H148" s="44">
        <f t="shared" si="158"/>
        <v>0</v>
      </c>
      <c r="I148" s="50">
        <f t="shared" si="158"/>
        <v>0</v>
      </c>
      <c r="J148" s="50">
        <f t="shared" ref="J148" si="159">J153</f>
        <v>0</v>
      </c>
      <c r="K148" s="65"/>
    </row>
    <row r="149" spans="1:11" ht="33" customHeight="1" thickBot="1" x14ac:dyDescent="0.3">
      <c r="A149" s="92"/>
      <c r="B149" s="68"/>
      <c r="C149" s="71"/>
      <c r="D149" s="33" t="s">
        <v>6</v>
      </c>
      <c r="E149" s="31">
        <f t="shared" si="153"/>
        <v>0</v>
      </c>
      <c r="F149" s="36">
        <f t="shared" si="153"/>
        <v>0</v>
      </c>
      <c r="G149" s="49">
        <f t="shared" ref="G149:I149" si="160">G154</f>
        <v>0</v>
      </c>
      <c r="H149" s="44">
        <f t="shared" si="160"/>
        <v>0</v>
      </c>
      <c r="I149" s="50">
        <f t="shared" si="160"/>
        <v>0</v>
      </c>
      <c r="J149" s="50">
        <f t="shared" ref="J149" si="161">J154</f>
        <v>0</v>
      </c>
      <c r="K149" s="65"/>
    </row>
    <row r="150" spans="1:11" ht="25.5" customHeight="1" thickBot="1" x14ac:dyDescent="0.3">
      <c r="A150" s="93"/>
      <c r="B150" s="69"/>
      <c r="C150" s="72"/>
      <c r="D150" s="33" t="s">
        <v>7</v>
      </c>
      <c r="E150" s="31">
        <f t="shared" ref="E150:F150" si="162">E146+E147+E148+E149</f>
        <v>18656012.130000003</v>
      </c>
      <c r="F150" s="36">
        <f t="shared" si="162"/>
        <v>4115964.16</v>
      </c>
      <c r="G150" s="49">
        <f t="shared" ref="G150:I150" si="163">G146+G147+G148+G149</f>
        <v>6190427.25</v>
      </c>
      <c r="H150" s="44">
        <f t="shared" si="163"/>
        <v>3511420.72</v>
      </c>
      <c r="I150" s="50">
        <f t="shared" si="163"/>
        <v>2356700</v>
      </c>
      <c r="J150" s="50">
        <f t="shared" ref="J150" si="164">J146+J147+J148+J149</f>
        <v>2481500</v>
      </c>
      <c r="K150" s="66"/>
    </row>
    <row r="151" spans="1:11" ht="47.25" customHeight="1" thickBot="1" x14ac:dyDescent="0.3">
      <c r="A151" s="73" t="s">
        <v>102</v>
      </c>
      <c r="B151" s="67" t="s">
        <v>202</v>
      </c>
      <c r="C151" s="70" t="s">
        <v>3</v>
      </c>
      <c r="D151" s="33" t="s">
        <v>29</v>
      </c>
      <c r="E151" s="31">
        <f>F151+G151+H151+I151+J151</f>
        <v>18656012.130000003</v>
      </c>
      <c r="F151" s="36">
        <v>4115964.16</v>
      </c>
      <c r="G151" s="49">
        <v>6190427.25</v>
      </c>
      <c r="H151" s="44">
        <f>3361420.72+150000</f>
        <v>3511420.72</v>
      </c>
      <c r="I151" s="50">
        <v>2356700</v>
      </c>
      <c r="J151" s="50">
        <v>2481500</v>
      </c>
      <c r="K151" s="64"/>
    </row>
    <row r="152" spans="1:11" ht="48.75" customHeight="1" thickBot="1" x14ac:dyDescent="0.3">
      <c r="A152" s="74"/>
      <c r="B152" s="68"/>
      <c r="C152" s="71"/>
      <c r="D152" s="33" t="s">
        <v>4</v>
      </c>
      <c r="E152" s="31">
        <f t="shared" ref="E152:E154" si="165">F152+G152+H152+I152</f>
        <v>0</v>
      </c>
      <c r="F152" s="36">
        <v>0</v>
      </c>
      <c r="G152" s="49">
        <v>0</v>
      </c>
      <c r="H152" s="44">
        <v>0</v>
      </c>
      <c r="I152" s="50">
        <v>0</v>
      </c>
      <c r="J152" s="50">
        <v>0</v>
      </c>
      <c r="K152" s="65"/>
    </row>
    <row r="153" spans="1:11" ht="47.25" customHeight="1" thickBot="1" x14ac:dyDescent="0.3">
      <c r="A153" s="74"/>
      <c r="B153" s="68"/>
      <c r="C153" s="71"/>
      <c r="D153" s="33" t="s">
        <v>5</v>
      </c>
      <c r="E153" s="31">
        <f t="shared" si="165"/>
        <v>0</v>
      </c>
      <c r="F153" s="36">
        <v>0</v>
      </c>
      <c r="G153" s="49">
        <v>0</v>
      </c>
      <c r="H153" s="44">
        <v>0</v>
      </c>
      <c r="I153" s="50">
        <v>0</v>
      </c>
      <c r="J153" s="50">
        <v>0</v>
      </c>
      <c r="K153" s="65"/>
    </row>
    <row r="154" spans="1:11" ht="36" customHeight="1" thickBot="1" x14ac:dyDescent="0.3">
      <c r="A154" s="74"/>
      <c r="B154" s="68"/>
      <c r="C154" s="71"/>
      <c r="D154" s="33" t="s">
        <v>6</v>
      </c>
      <c r="E154" s="31">
        <f t="shared" si="165"/>
        <v>0</v>
      </c>
      <c r="F154" s="36">
        <v>0</v>
      </c>
      <c r="G154" s="49">
        <v>0</v>
      </c>
      <c r="H154" s="44">
        <v>0</v>
      </c>
      <c r="I154" s="50">
        <v>0</v>
      </c>
      <c r="J154" s="50">
        <v>0</v>
      </c>
      <c r="K154" s="65"/>
    </row>
    <row r="155" spans="1:11" ht="27.75" customHeight="1" thickBot="1" x14ac:dyDescent="0.3">
      <c r="A155" s="75"/>
      <c r="B155" s="69"/>
      <c r="C155" s="72"/>
      <c r="D155" s="33" t="s">
        <v>7</v>
      </c>
      <c r="E155" s="31">
        <f t="shared" ref="E155:F155" si="166">E151+E152+E153+E154</f>
        <v>18656012.130000003</v>
      </c>
      <c r="F155" s="36">
        <f t="shared" si="166"/>
        <v>4115964.16</v>
      </c>
      <c r="G155" s="49">
        <f t="shared" ref="G155:I155" si="167">G151+G152+G153+G154</f>
        <v>6190427.25</v>
      </c>
      <c r="H155" s="44">
        <f t="shared" si="167"/>
        <v>3511420.72</v>
      </c>
      <c r="I155" s="50">
        <f t="shared" si="167"/>
        <v>2356700</v>
      </c>
      <c r="J155" s="50">
        <f t="shared" ref="J155" si="168">J151+J152+J153+J154</f>
        <v>2481500</v>
      </c>
      <c r="K155" s="66"/>
    </row>
    <row r="156" spans="1:11" ht="48.75" customHeight="1" thickBot="1" x14ac:dyDescent="0.3">
      <c r="A156" s="91">
        <v>11</v>
      </c>
      <c r="B156" s="67" t="s">
        <v>9</v>
      </c>
      <c r="C156" s="70" t="s">
        <v>3</v>
      </c>
      <c r="D156" s="33" t="s">
        <v>29</v>
      </c>
      <c r="E156" s="31">
        <f t="shared" ref="E156:F159" si="169">E161</f>
        <v>823122.43</v>
      </c>
      <c r="F156" s="36">
        <f t="shared" si="169"/>
        <v>150000</v>
      </c>
      <c r="G156" s="49">
        <f t="shared" ref="G156:I156" si="170">G161</f>
        <v>439911.05</v>
      </c>
      <c r="H156" s="44">
        <f t="shared" si="170"/>
        <v>233211.38</v>
      </c>
      <c r="I156" s="50">
        <f t="shared" si="170"/>
        <v>0</v>
      </c>
      <c r="J156" s="50">
        <f t="shared" ref="J156" si="171">J161</f>
        <v>0</v>
      </c>
      <c r="K156" s="64">
        <v>25</v>
      </c>
    </row>
    <row r="157" spans="1:11" ht="48" customHeight="1" thickBot="1" x14ac:dyDescent="0.3">
      <c r="A157" s="92"/>
      <c r="B157" s="68"/>
      <c r="C157" s="71"/>
      <c r="D157" s="33" t="s">
        <v>4</v>
      </c>
      <c r="E157" s="31">
        <f t="shared" si="169"/>
        <v>0</v>
      </c>
      <c r="F157" s="36">
        <f t="shared" si="169"/>
        <v>0</v>
      </c>
      <c r="G157" s="49">
        <f t="shared" ref="G157:I157" si="172">G162</f>
        <v>0</v>
      </c>
      <c r="H157" s="44">
        <f t="shared" si="172"/>
        <v>0</v>
      </c>
      <c r="I157" s="50">
        <f t="shared" si="172"/>
        <v>0</v>
      </c>
      <c r="J157" s="50">
        <f t="shared" ref="J157" si="173">J162</f>
        <v>0</v>
      </c>
      <c r="K157" s="65"/>
    </row>
    <row r="158" spans="1:11" ht="54.75" customHeight="1" thickBot="1" x14ac:dyDescent="0.3">
      <c r="A158" s="92"/>
      <c r="B158" s="68"/>
      <c r="C158" s="71"/>
      <c r="D158" s="33" t="s">
        <v>5</v>
      </c>
      <c r="E158" s="31">
        <f t="shared" si="169"/>
        <v>0</v>
      </c>
      <c r="F158" s="36">
        <f t="shared" si="169"/>
        <v>0</v>
      </c>
      <c r="G158" s="49">
        <f t="shared" ref="G158:I158" si="174">G163</f>
        <v>0</v>
      </c>
      <c r="H158" s="44">
        <f t="shared" si="174"/>
        <v>0</v>
      </c>
      <c r="I158" s="50">
        <f t="shared" si="174"/>
        <v>0</v>
      </c>
      <c r="J158" s="50">
        <f t="shared" ref="J158" si="175">J163</f>
        <v>0</v>
      </c>
      <c r="K158" s="65"/>
    </row>
    <row r="159" spans="1:11" ht="41.25" customHeight="1" thickBot="1" x14ac:dyDescent="0.3">
      <c r="A159" s="92"/>
      <c r="B159" s="68"/>
      <c r="C159" s="71"/>
      <c r="D159" s="33" t="s">
        <v>6</v>
      </c>
      <c r="E159" s="31">
        <f t="shared" si="169"/>
        <v>0</v>
      </c>
      <c r="F159" s="36">
        <f t="shared" si="169"/>
        <v>0</v>
      </c>
      <c r="G159" s="49">
        <f t="shared" ref="G159:I159" si="176">G164</f>
        <v>0</v>
      </c>
      <c r="H159" s="44">
        <f t="shared" si="176"/>
        <v>0</v>
      </c>
      <c r="I159" s="50">
        <f t="shared" si="176"/>
        <v>0</v>
      </c>
      <c r="J159" s="50">
        <f t="shared" ref="J159" si="177">J164</f>
        <v>0</v>
      </c>
      <c r="K159" s="65"/>
    </row>
    <row r="160" spans="1:11" ht="27.75" customHeight="1" thickBot="1" x14ac:dyDescent="0.3">
      <c r="A160" s="93"/>
      <c r="B160" s="69"/>
      <c r="C160" s="72"/>
      <c r="D160" s="33" t="s">
        <v>7</v>
      </c>
      <c r="E160" s="31">
        <f t="shared" ref="E160:F160" si="178">E156+E157+E158+E159</f>
        <v>823122.43</v>
      </c>
      <c r="F160" s="36">
        <f t="shared" si="178"/>
        <v>150000</v>
      </c>
      <c r="G160" s="49">
        <f t="shared" ref="G160:I160" si="179">G156+G157+G158+G159</f>
        <v>439911.05</v>
      </c>
      <c r="H160" s="44">
        <f t="shared" si="179"/>
        <v>233211.38</v>
      </c>
      <c r="I160" s="50">
        <f t="shared" si="179"/>
        <v>0</v>
      </c>
      <c r="J160" s="50">
        <f t="shared" ref="J160" si="180">J156+J157+J158+J159</f>
        <v>0</v>
      </c>
      <c r="K160" s="66"/>
    </row>
    <row r="161" spans="1:11" ht="46.5" customHeight="1" thickBot="1" x14ac:dyDescent="0.3">
      <c r="A161" s="73" t="s">
        <v>104</v>
      </c>
      <c r="B161" s="67" t="s">
        <v>9</v>
      </c>
      <c r="C161" s="70" t="s">
        <v>3</v>
      </c>
      <c r="D161" s="33" t="s">
        <v>29</v>
      </c>
      <c r="E161" s="31">
        <f>F161+G161+H161+I161</f>
        <v>823122.43</v>
      </c>
      <c r="F161" s="36">
        <v>150000</v>
      </c>
      <c r="G161" s="49">
        <v>439911.05</v>
      </c>
      <c r="H161" s="44">
        <f>334506-101294.62</f>
        <v>233211.38</v>
      </c>
      <c r="I161" s="50">
        <v>0</v>
      </c>
      <c r="J161" s="50">
        <v>0</v>
      </c>
      <c r="K161" s="64"/>
    </row>
    <row r="162" spans="1:11" ht="48.75" customHeight="1" thickBot="1" x14ac:dyDescent="0.3">
      <c r="A162" s="74"/>
      <c r="B162" s="68"/>
      <c r="C162" s="71"/>
      <c r="D162" s="33" t="s">
        <v>4</v>
      </c>
      <c r="E162" s="31">
        <f t="shared" ref="E162:E164" si="181">F162+G162+H162+I162</f>
        <v>0</v>
      </c>
      <c r="F162" s="36">
        <v>0</v>
      </c>
      <c r="G162" s="49">
        <v>0</v>
      </c>
      <c r="H162" s="44">
        <v>0</v>
      </c>
      <c r="I162" s="50">
        <v>0</v>
      </c>
      <c r="J162" s="50">
        <v>0</v>
      </c>
      <c r="K162" s="65"/>
    </row>
    <row r="163" spans="1:11" ht="45.75" customHeight="1" thickBot="1" x14ac:dyDescent="0.3">
      <c r="A163" s="74"/>
      <c r="B163" s="68"/>
      <c r="C163" s="71"/>
      <c r="D163" s="33" t="s">
        <v>5</v>
      </c>
      <c r="E163" s="31">
        <f t="shared" si="181"/>
        <v>0</v>
      </c>
      <c r="F163" s="36">
        <v>0</v>
      </c>
      <c r="G163" s="49">
        <v>0</v>
      </c>
      <c r="H163" s="44">
        <v>0</v>
      </c>
      <c r="I163" s="50">
        <v>0</v>
      </c>
      <c r="J163" s="50">
        <v>0</v>
      </c>
      <c r="K163" s="65"/>
    </row>
    <row r="164" spans="1:11" ht="38.25" customHeight="1" thickBot="1" x14ac:dyDescent="0.3">
      <c r="A164" s="74"/>
      <c r="B164" s="68"/>
      <c r="C164" s="71"/>
      <c r="D164" s="33" t="s">
        <v>6</v>
      </c>
      <c r="E164" s="31">
        <f t="shared" si="181"/>
        <v>0</v>
      </c>
      <c r="F164" s="36">
        <v>0</v>
      </c>
      <c r="G164" s="49">
        <v>0</v>
      </c>
      <c r="H164" s="44">
        <v>0</v>
      </c>
      <c r="I164" s="50">
        <v>0</v>
      </c>
      <c r="J164" s="50">
        <v>0</v>
      </c>
      <c r="K164" s="65"/>
    </row>
    <row r="165" spans="1:11" ht="25.5" customHeight="1" thickBot="1" x14ac:dyDescent="0.3">
      <c r="A165" s="75"/>
      <c r="B165" s="69"/>
      <c r="C165" s="72"/>
      <c r="D165" s="33" t="s">
        <v>7</v>
      </c>
      <c r="E165" s="31">
        <f t="shared" ref="E165:F165" si="182">E161+E162+E163+E164</f>
        <v>823122.43</v>
      </c>
      <c r="F165" s="36">
        <f t="shared" si="182"/>
        <v>150000</v>
      </c>
      <c r="G165" s="49">
        <f t="shared" ref="G165:I165" si="183">G161+G162+G163+G164</f>
        <v>439911.05</v>
      </c>
      <c r="H165" s="44">
        <f t="shared" si="183"/>
        <v>233211.38</v>
      </c>
      <c r="I165" s="50">
        <f t="shared" si="183"/>
        <v>0</v>
      </c>
      <c r="J165" s="50">
        <f t="shared" ref="J165" si="184">J161+J162+J163+J164</f>
        <v>0</v>
      </c>
      <c r="K165" s="66"/>
    </row>
    <row r="166" spans="1:11" ht="47.25" customHeight="1" thickBot="1" x14ac:dyDescent="0.3">
      <c r="A166" s="91">
        <v>12</v>
      </c>
      <c r="B166" s="67" t="s">
        <v>103</v>
      </c>
      <c r="C166" s="70" t="s">
        <v>3</v>
      </c>
      <c r="D166" s="33" t="s">
        <v>29</v>
      </c>
      <c r="E166" s="31">
        <f t="shared" ref="E166:F169" si="185">E171+E176</f>
        <v>8649494</v>
      </c>
      <c r="F166" s="36">
        <f t="shared" si="185"/>
        <v>1722404</v>
      </c>
      <c r="G166" s="49">
        <f t="shared" ref="G166:I166" si="186">G171+G176</f>
        <v>1825038</v>
      </c>
      <c r="H166" s="44">
        <f t="shared" si="186"/>
        <v>1700684</v>
      </c>
      <c r="I166" s="50">
        <f t="shared" si="186"/>
        <v>1700684</v>
      </c>
      <c r="J166" s="50">
        <f t="shared" ref="J166" si="187">J171+J176</f>
        <v>1700684</v>
      </c>
      <c r="K166" s="64">
        <v>26</v>
      </c>
    </row>
    <row r="167" spans="1:11" ht="45.75" customHeight="1" thickBot="1" x14ac:dyDescent="0.3">
      <c r="A167" s="92"/>
      <c r="B167" s="68"/>
      <c r="C167" s="71"/>
      <c r="D167" s="33" t="s">
        <v>4</v>
      </c>
      <c r="E167" s="31">
        <f t="shared" si="185"/>
        <v>0</v>
      </c>
      <c r="F167" s="36">
        <f t="shared" si="185"/>
        <v>0</v>
      </c>
      <c r="G167" s="49">
        <f t="shared" ref="G167:I167" si="188">G172+G177</f>
        <v>0</v>
      </c>
      <c r="H167" s="44">
        <f t="shared" si="188"/>
        <v>0</v>
      </c>
      <c r="I167" s="50">
        <f t="shared" si="188"/>
        <v>0</v>
      </c>
      <c r="J167" s="50">
        <f t="shared" ref="J167" si="189">J172+J177</f>
        <v>0</v>
      </c>
      <c r="K167" s="65"/>
    </row>
    <row r="168" spans="1:11" ht="45.75" customHeight="1" thickBot="1" x14ac:dyDescent="0.3">
      <c r="A168" s="92"/>
      <c r="B168" s="68"/>
      <c r="C168" s="71"/>
      <c r="D168" s="33" t="s">
        <v>5</v>
      </c>
      <c r="E168" s="31">
        <f t="shared" si="185"/>
        <v>0</v>
      </c>
      <c r="F168" s="36">
        <f t="shared" si="185"/>
        <v>0</v>
      </c>
      <c r="G168" s="49">
        <f t="shared" ref="G168:I168" si="190">G173+G178</f>
        <v>0</v>
      </c>
      <c r="H168" s="44">
        <f t="shared" si="190"/>
        <v>0</v>
      </c>
      <c r="I168" s="50">
        <f t="shared" si="190"/>
        <v>0</v>
      </c>
      <c r="J168" s="50">
        <f t="shared" ref="J168" si="191">J173+J178</f>
        <v>0</v>
      </c>
      <c r="K168" s="65"/>
    </row>
    <row r="169" spans="1:11" ht="34.5" customHeight="1" thickBot="1" x14ac:dyDescent="0.3">
      <c r="A169" s="92"/>
      <c r="B169" s="68"/>
      <c r="C169" s="71"/>
      <c r="D169" s="33" t="s">
        <v>6</v>
      </c>
      <c r="E169" s="31">
        <f t="shared" si="185"/>
        <v>0</v>
      </c>
      <c r="F169" s="36">
        <f t="shared" si="185"/>
        <v>0</v>
      </c>
      <c r="G169" s="49">
        <f t="shared" ref="G169:I169" si="192">G174+G179</f>
        <v>0</v>
      </c>
      <c r="H169" s="44">
        <f t="shared" si="192"/>
        <v>0</v>
      </c>
      <c r="I169" s="50">
        <f t="shared" si="192"/>
        <v>0</v>
      </c>
      <c r="J169" s="50">
        <f t="shared" ref="J169" si="193">J174+J179</f>
        <v>0</v>
      </c>
      <c r="K169" s="65"/>
    </row>
    <row r="170" spans="1:11" ht="25.5" customHeight="1" thickBot="1" x14ac:dyDescent="0.3">
      <c r="A170" s="93"/>
      <c r="B170" s="69"/>
      <c r="C170" s="72"/>
      <c r="D170" s="33" t="s">
        <v>7</v>
      </c>
      <c r="E170" s="31">
        <f t="shared" ref="E170:F170" si="194">E166+E167+E168+E169</f>
        <v>8649494</v>
      </c>
      <c r="F170" s="36">
        <f t="shared" si="194"/>
        <v>1722404</v>
      </c>
      <c r="G170" s="49">
        <f t="shared" ref="G170:I170" si="195">G166+G167+G168+G169</f>
        <v>1825038</v>
      </c>
      <c r="H170" s="44">
        <f t="shared" si="195"/>
        <v>1700684</v>
      </c>
      <c r="I170" s="50">
        <f t="shared" si="195"/>
        <v>1700684</v>
      </c>
      <c r="J170" s="50">
        <f t="shared" ref="J170" si="196">J166+J167+J168+J169</f>
        <v>1700684</v>
      </c>
      <c r="K170" s="66"/>
    </row>
    <row r="171" spans="1:11" ht="48" customHeight="1" thickBot="1" x14ac:dyDescent="0.3">
      <c r="A171" s="73" t="s">
        <v>106</v>
      </c>
      <c r="B171" s="67" t="s">
        <v>203</v>
      </c>
      <c r="C171" s="70" t="s">
        <v>3</v>
      </c>
      <c r="D171" s="33" t="s">
        <v>29</v>
      </c>
      <c r="E171" s="31">
        <f>F171+G171+H171+I171+J171</f>
        <v>8649494</v>
      </c>
      <c r="F171" s="36">
        <f>1098971+623433</f>
        <v>1722404</v>
      </c>
      <c r="G171" s="49">
        <f>1144930+680108</f>
        <v>1825038</v>
      </c>
      <c r="H171" s="44">
        <v>1700684</v>
      </c>
      <c r="I171" s="50">
        <v>1700684</v>
      </c>
      <c r="J171" s="50">
        <v>1700684</v>
      </c>
      <c r="K171" s="64"/>
    </row>
    <row r="172" spans="1:11" ht="54.75" customHeight="1" thickBot="1" x14ac:dyDescent="0.3">
      <c r="A172" s="74"/>
      <c r="B172" s="68"/>
      <c r="C172" s="71"/>
      <c r="D172" s="33" t="s">
        <v>4</v>
      </c>
      <c r="E172" s="31">
        <f t="shared" ref="E172:E174" si="197">F172+G172+H172+I172</f>
        <v>0</v>
      </c>
      <c r="F172" s="36">
        <v>0</v>
      </c>
      <c r="G172" s="49">
        <v>0</v>
      </c>
      <c r="H172" s="44">
        <v>0</v>
      </c>
      <c r="I172" s="50">
        <v>0</v>
      </c>
      <c r="J172" s="50">
        <v>0</v>
      </c>
      <c r="K172" s="65"/>
    </row>
    <row r="173" spans="1:11" ht="54.75" customHeight="1" thickBot="1" x14ac:dyDescent="0.3">
      <c r="A173" s="74"/>
      <c r="B173" s="68"/>
      <c r="C173" s="71"/>
      <c r="D173" s="33" t="s">
        <v>5</v>
      </c>
      <c r="E173" s="31">
        <f t="shared" si="197"/>
        <v>0</v>
      </c>
      <c r="F173" s="36">
        <v>0</v>
      </c>
      <c r="G173" s="49">
        <v>0</v>
      </c>
      <c r="H173" s="44">
        <v>0</v>
      </c>
      <c r="I173" s="50">
        <v>0</v>
      </c>
      <c r="J173" s="50">
        <v>0</v>
      </c>
      <c r="K173" s="65"/>
    </row>
    <row r="174" spans="1:11" ht="48" customHeight="1" thickBot="1" x14ac:dyDescent="0.3">
      <c r="A174" s="74"/>
      <c r="B174" s="68"/>
      <c r="C174" s="71"/>
      <c r="D174" s="33" t="s">
        <v>6</v>
      </c>
      <c r="E174" s="31">
        <f t="shared" si="197"/>
        <v>0</v>
      </c>
      <c r="F174" s="36">
        <v>0</v>
      </c>
      <c r="G174" s="49">
        <v>0</v>
      </c>
      <c r="H174" s="44">
        <v>0</v>
      </c>
      <c r="I174" s="50">
        <v>0</v>
      </c>
      <c r="J174" s="50">
        <v>0</v>
      </c>
      <c r="K174" s="65"/>
    </row>
    <row r="175" spans="1:11" ht="28.5" customHeight="1" thickBot="1" x14ac:dyDescent="0.3">
      <c r="A175" s="75"/>
      <c r="B175" s="69"/>
      <c r="C175" s="72"/>
      <c r="D175" s="33" t="s">
        <v>7</v>
      </c>
      <c r="E175" s="31">
        <f t="shared" ref="E175:F175" si="198">E171+E172+E173+E174</f>
        <v>8649494</v>
      </c>
      <c r="F175" s="36">
        <f t="shared" si="198"/>
        <v>1722404</v>
      </c>
      <c r="G175" s="49">
        <f t="shared" ref="G175:I175" si="199">G171+G172+G173+G174</f>
        <v>1825038</v>
      </c>
      <c r="H175" s="44">
        <f t="shared" si="199"/>
        <v>1700684</v>
      </c>
      <c r="I175" s="50">
        <f t="shared" si="199"/>
        <v>1700684</v>
      </c>
      <c r="J175" s="50">
        <f t="shared" ref="J175" si="200">J171+J172+J173+J174</f>
        <v>1700684</v>
      </c>
      <c r="K175" s="66"/>
    </row>
    <row r="176" spans="1:11" ht="48" hidden="1" customHeight="1" thickBot="1" x14ac:dyDescent="0.3">
      <c r="A176" s="73" t="s">
        <v>105</v>
      </c>
      <c r="B176" s="67" t="s">
        <v>59</v>
      </c>
      <c r="C176" s="70" t="s">
        <v>3</v>
      </c>
      <c r="D176" s="33" t="s">
        <v>29</v>
      </c>
      <c r="E176" s="31">
        <f>F176+G176+H176+I176</f>
        <v>0</v>
      </c>
      <c r="F176" s="36">
        <v>0</v>
      </c>
      <c r="G176" s="49">
        <v>0</v>
      </c>
      <c r="H176" s="44">
        <v>0</v>
      </c>
      <c r="I176" s="50">
        <v>0</v>
      </c>
      <c r="J176" s="50">
        <v>0</v>
      </c>
      <c r="K176" s="64"/>
    </row>
    <row r="177" spans="1:11" ht="46.5" hidden="1" customHeight="1" thickBot="1" x14ac:dyDescent="0.3">
      <c r="A177" s="74"/>
      <c r="B177" s="68"/>
      <c r="C177" s="71"/>
      <c r="D177" s="33" t="s">
        <v>4</v>
      </c>
      <c r="E177" s="31">
        <f t="shared" ref="E177:E179" si="201">F177+G177+H177+I177</f>
        <v>0</v>
      </c>
      <c r="F177" s="36">
        <v>0</v>
      </c>
      <c r="G177" s="49">
        <v>0</v>
      </c>
      <c r="H177" s="44">
        <v>0</v>
      </c>
      <c r="I177" s="50">
        <v>0</v>
      </c>
      <c r="J177" s="50">
        <v>0</v>
      </c>
      <c r="K177" s="65"/>
    </row>
    <row r="178" spans="1:11" ht="51" hidden="1" customHeight="1" thickBot="1" x14ac:dyDescent="0.3">
      <c r="A178" s="74"/>
      <c r="B178" s="68"/>
      <c r="C178" s="71"/>
      <c r="D178" s="33" t="s">
        <v>5</v>
      </c>
      <c r="E178" s="31">
        <f t="shared" si="201"/>
        <v>0</v>
      </c>
      <c r="F178" s="36">
        <v>0</v>
      </c>
      <c r="G178" s="49">
        <v>0</v>
      </c>
      <c r="H178" s="44">
        <v>0</v>
      </c>
      <c r="I178" s="50">
        <v>0</v>
      </c>
      <c r="J178" s="50">
        <v>0</v>
      </c>
      <c r="K178" s="65"/>
    </row>
    <row r="179" spans="1:11" ht="35.25" hidden="1" customHeight="1" thickBot="1" x14ac:dyDescent="0.3">
      <c r="A179" s="74"/>
      <c r="B179" s="68"/>
      <c r="C179" s="71"/>
      <c r="D179" s="33" t="s">
        <v>6</v>
      </c>
      <c r="E179" s="31">
        <f t="shared" si="201"/>
        <v>0</v>
      </c>
      <c r="F179" s="36">
        <v>0</v>
      </c>
      <c r="G179" s="49">
        <v>0</v>
      </c>
      <c r="H179" s="44">
        <v>0</v>
      </c>
      <c r="I179" s="50">
        <v>0</v>
      </c>
      <c r="J179" s="50">
        <v>0</v>
      </c>
      <c r="K179" s="65"/>
    </row>
    <row r="180" spans="1:11" ht="24.75" hidden="1" customHeight="1" thickBot="1" x14ac:dyDescent="0.3">
      <c r="A180" s="75"/>
      <c r="B180" s="69"/>
      <c r="C180" s="72"/>
      <c r="D180" s="33" t="s">
        <v>7</v>
      </c>
      <c r="E180" s="31">
        <f t="shared" ref="E180:F180" si="202">E176+E177+E178+E179</f>
        <v>0</v>
      </c>
      <c r="F180" s="36">
        <f t="shared" si="202"/>
        <v>0</v>
      </c>
      <c r="G180" s="49">
        <f t="shared" ref="G180:I180" si="203">G176+G177+G178+G179</f>
        <v>0</v>
      </c>
      <c r="H180" s="44">
        <f t="shared" si="203"/>
        <v>0</v>
      </c>
      <c r="I180" s="50">
        <f t="shared" si="203"/>
        <v>0</v>
      </c>
      <c r="J180" s="50">
        <f t="shared" ref="J180" si="204">J176+J177+J178+J179</f>
        <v>0</v>
      </c>
      <c r="K180" s="66"/>
    </row>
    <row r="181" spans="1:11" ht="45" customHeight="1" thickBot="1" x14ac:dyDescent="0.3">
      <c r="A181" s="91">
        <v>13</v>
      </c>
      <c r="B181" s="67" t="s">
        <v>155</v>
      </c>
      <c r="C181" s="70" t="s">
        <v>3</v>
      </c>
      <c r="D181" s="33" t="s">
        <v>29</v>
      </c>
      <c r="E181" s="31">
        <f t="shared" ref="E181:F184" si="205">E186+E191+E211</f>
        <v>0</v>
      </c>
      <c r="F181" s="36">
        <f t="shared" si="205"/>
        <v>0</v>
      </c>
      <c r="G181" s="49">
        <f t="shared" ref="G181:I181" si="206">G186+G191+G211</f>
        <v>0</v>
      </c>
      <c r="H181" s="44">
        <f t="shared" si="206"/>
        <v>0</v>
      </c>
      <c r="I181" s="50">
        <f t="shared" si="206"/>
        <v>0</v>
      </c>
      <c r="J181" s="50">
        <f t="shared" ref="J181" si="207">J186+J191+J211</f>
        <v>0</v>
      </c>
      <c r="K181" s="64" t="s">
        <v>107</v>
      </c>
    </row>
    <row r="182" spans="1:11" ht="45" customHeight="1" thickBot="1" x14ac:dyDescent="0.3">
      <c r="A182" s="92"/>
      <c r="B182" s="68"/>
      <c r="C182" s="71"/>
      <c r="D182" s="33" t="s">
        <v>4</v>
      </c>
      <c r="E182" s="31">
        <f t="shared" si="205"/>
        <v>2670525</v>
      </c>
      <c r="F182" s="36">
        <f t="shared" si="205"/>
        <v>2670525</v>
      </c>
      <c r="G182" s="49">
        <f t="shared" ref="G182:I182" si="208">G187+G192+G212</f>
        <v>0</v>
      </c>
      <c r="H182" s="44">
        <f t="shared" si="208"/>
        <v>0</v>
      </c>
      <c r="I182" s="50">
        <f t="shared" si="208"/>
        <v>0</v>
      </c>
      <c r="J182" s="50">
        <f t="shared" ref="J182" si="209">J187+J192+J212</f>
        <v>0</v>
      </c>
      <c r="K182" s="65"/>
    </row>
    <row r="183" spans="1:11" ht="45" customHeight="1" thickBot="1" x14ac:dyDescent="0.3">
      <c r="A183" s="92"/>
      <c r="B183" s="68"/>
      <c r="C183" s="71"/>
      <c r="D183" s="33" t="s">
        <v>5</v>
      </c>
      <c r="E183" s="31">
        <f t="shared" si="205"/>
        <v>93233702</v>
      </c>
      <c r="F183" s="36">
        <f t="shared" si="205"/>
        <v>14385900</v>
      </c>
      <c r="G183" s="49">
        <f t="shared" ref="G183:I183" si="210">G188+G193+G213</f>
        <v>16999518</v>
      </c>
      <c r="H183" s="44">
        <f t="shared" si="210"/>
        <v>19689024</v>
      </c>
      <c r="I183" s="50">
        <f t="shared" si="210"/>
        <v>23051530</v>
      </c>
      <c r="J183" s="50">
        <f t="shared" ref="J183" si="211">J188+J193+J213</f>
        <v>19107730</v>
      </c>
      <c r="K183" s="65"/>
    </row>
    <row r="184" spans="1:11" ht="37.5" customHeight="1" thickBot="1" x14ac:dyDescent="0.3">
      <c r="A184" s="92"/>
      <c r="B184" s="68"/>
      <c r="C184" s="71"/>
      <c r="D184" s="33" t="s">
        <v>6</v>
      </c>
      <c r="E184" s="31">
        <f t="shared" si="205"/>
        <v>0</v>
      </c>
      <c r="F184" s="36">
        <f t="shared" si="205"/>
        <v>0</v>
      </c>
      <c r="G184" s="49">
        <f t="shared" ref="G184:I184" si="212">G189+G194+G214</f>
        <v>0</v>
      </c>
      <c r="H184" s="44">
        <f t="shared" si="212"/>
        <v>0</v>
      </c>
      <c r="I184" s="50">
        <f t="shared" si="212"/>
        <v>0</v>
      </c>
      <c r="J184" s="50">
        <f t="shared" ref="J184" si="213">J189+J194+J214</f>
        <v>0</v>
      </c>
      <c r="K184" s="65"/>
    </row>
    <row r="185" spans="1:11" ht="24.75" customHeight="1" thickBot="1" x14ac:dyDescent="0.3">
      <c r="A185" s="93"/>
      <c r="B185" s="69"/>
      <c r="C185" s="72"/>
      <c r="D185" s="33" t="s">
        <v>7</v>
      </c>
      <c r="E185" s="31">
        <f>E181+E182+E183+E184</f>
        <v>95904227</v>
      </c>
      <c r="F185" s="36">
        <f>F181+F182+F183+F184</f>
        <v>17056425</v>
      </c>
      <c r="G185" s="49">
        <f t="shared" ref="G185:I185" si="214">G181+G182+G183+G184</f>
        <v>16999518</v>
      </c>
      <c r="H185" s="44">
        <f t="shared" si="214"/>
        <v>19689024</v>
      </c>
      <c r="I185" s="50">
        <f t="shared" si="214"/>
        <v>23051530</v>
      </c>
      <c r="J185" s="50">
        <f t="shared" ref="J185" si="215">J181+J182+J183+J184</f>
        <v>19107730</v>
      </c>
      <c r="K185" s="66"/>
    </row>
    <row r="186" spans="1:11" ht="45.75" customHeight="1" thickBot="1" x14ac:dyDescent="0.3">
      <c r="A186" s="73" t="s">
        <v>109</v>
      </c>
      <c r="B186" s="67" t="s">
        <v>10</v>
      </c>
      <c r="C186" s="70" t="s">
        <v>3</v>
      </c>
      <c r="D186" s="33" t="s">
        <v>29</v>
      </c>
      <c r="E186" s="31">
        <f>F186+G186+H186+I186</f>
        <v>0</v>
      </c>
      <c r="F186" s="36">
        <v>0</v>
      </c>
      <c r="G186" s="49">
        <v>0</v>
      </c>
      <c r="H186" s="44">
        <v>0</v>
      </c>
      <c r="I186" s="50">
        <v>0</v>
      </c>
      <c r="J186" s="50">
        <v>0</v>
      </c>
      <c r="K186" s="64"/>
    </row>
    <row r="187" spans="1:11" ht="46.5" customHeight="1" thickBot="1" x14ac:dyDescent="0.3">
      <c r="A187" s="74"/>
      <c r="B187" s="68"/>
      <c r="C187" s="71"/>
      <c r="D187" s="33" t="s">
        <v>4</v>
      </c>
      <c r="E187" s="31">
        <f t="shared" ref="E187:E189" si="216">F187+G187+H187+I187</f>
        <v>0</v>
      </c>
      <c r="F187" s="36">
        <v>0</v>
      </c>
      <c r="G187" s="49">
        <v>0</v>
      </c>
      <c r="H187" s="44">
        <v>0</v>
      </c>
      <c r="I187" s="50">
        <v>0</v>
      </c>
      <c r="J187" s="50">
        <v>0</v>
      </c>
      <c r="K187" s="65"/>
    </row>
    <row r="188" spans="1:11" ht="48.75" customHeight="1" thickBot="1" x14ac:dyDescent="0.3">
      <c r="A188" s="74"/>
      <c r="B188" s="68"/>
      <c r="C188" s="71"/>
      <c r="D188" s="33" t="s">
        <v>5</v>
      </c>
      <c r="E188" s="31">
        <f>F188+G188+H188+I188+J188</f>
        <v>744000</v>
      </c>
      <c r="F188" s="36">
        <v>177000</v>
      </c>
      <c r="G188" s="49">
        <v>132000</v>
      </c>
      <c r="H188" s="44">
        <v>114000</v>
      </c>
      <c r="I188" s="50">
        <v>129000</v>
      </c>
      <c r="J188" s="50">
        <v>192000</v>
      </c>
      <c r="K188" s="65"/>
    </row>
    <row r="189" spans="1:11" ht="34.5" customHeight="1" thickBot="1" x14ac:dyDescent="0.3">
      <c r="A189" s="74"/>
      <c r="B189" s="68"/>
      <c r="C189" s="71"/>
      <c r="D189" s="33" t="s">
        <v>6</v>
      </c>
      <c r="E189" s="31">
        <f t="shared" si="216"/>
        <v>0</v>
      </c>
      <c r="F189" s="36">
        <v>0</v>
      </c>
      <c r="G189" s="49">
        <v>0</v>
      </c>
      <c r="H189" s="44">
        <v>0</v>
      </c>
      <c r="I189" s="50">
        <v>0</v>
      </c>
      <c r="J189" s="50">
        <v>0</v>
      </c>
      <c r="K189" s="65"/>
    </row>
    <row r="190" spans="1:11" ht="26.25" customHeight="1" thickBot="1" x14ac:dyDescent="0.3">
      <c r="A190" s="75"/>
      <c r="B190" s="69"/>
      <c r="C190" s="72"/>
      <c r="D190" s="33" t="s">
        <v>7</v>
      </c>
      <c r="E190" s="31">
        <f>E186+E187+E188+E189</f>
        <v>744000</v>
      </c>
      <c r="F190" s="36">
        <f>F186+F187+F188+F189</f>
        <v>177000</v>
      </c>
      <c r="G190" s="49">
        <f t="shared" ref="G190:I190" si="217">G186+G187+G188+G189</f>
        <v>132000</v>
      </c>
      <c r="H190" s="44">
        <f t="shared" si="217"/>
        <v>114000</v>
      </c>
      <c r="I190" s="50">
        <f t="shared" si="217"/>
        <v>129000</v>
      </c>
      <c r="J190" s="50">
        <f t="shared" ref="J190" si="218">J186+J187+J188+J189</f>
        <v>192000</v>
      </c>
      <c r="K190" s="66"/>
    </row>
    <row r="191" spans="1:11" ht="50.25" customHeight="1" thickBot="1" x14ac:dyDescent="0.3">
      <c r="A191" s="73" t="s">
        <v>247</v>
      </c>
      <c r="B191" s="67" t="s">
        <v>204</v>
      </c>
      <c r="C191" s="70" t="s">
        <v>3</v>
      </c>
      <c r="D191" s="33" t="s">
        <v>29</v>
      </c>
      <c r="E191" s="31">
        <f>F191+G191+H191+I191</f>
        <v>0</v>
      </c>
      <c r="F191" s="36">
        <v>0</v>
      </c>
      <c r="G191" s="49">
        <v>0</v>
      </c>
      <c r="H191" s="44">
        <v>0</v>
      </c>
      <c r="I191" s="50">
        <v>0</v>
      </c>
      <c r="J191" s="50">
        <v>0</v>
      </c>
      <c r="K191" s="64"/>
    </row>
    <row r="192" spans="1:11" ht="52.5" customHeight="1" thickBot="1" x14ac:dyDescent="0.3">
      <c r="A192" s="74"/>
      <c r="B192" s="68"/>
      <c r="C192" s="71"/>
      <c r="D192" s="33" t="s">
        <v>4</v>
      </c>
      <c r="E192" s="31">
        <f t="shared" ref="E192:E194" si="219">F192+G192+H192+I192</f>
        <v>0</v>
      </c>
      <c r="F192" s="36">
        <v>0</v>
      </c>
      <c r="G192" s="49">
        <v>0</v>
      </c>
      <c r="H192" s="44">
        <v>0</v>
      </c>
      <c r="I192" s="50">
        <v>0</v>
      </c>
      <c r="J192" s="50">
        <v>0</v>
      </c>
      <c r="K192" s="65"/>
    </row>
    <row r="193" spans="1:11" ht="48" customHeight="1" thickBot="1" x14ac:dyDescent="0.3">
      <c r="A193" s="74"/>
      <c r="B193" s="68"/>
      <c r="C193" s="71"/>
      <c r="D193" s="33" t="s">
        <v>5</v>
      </c>
      <c r="E193" s="31">
        <f>F193+G193+H193+I193+J193</f>
        <v>57034700</v>
      </c>
      <c r="F193" s="36">
        <f>F198+F203+F208</f>
        <v>10648200</v>
      </c>
      <c r="G193" s="49">
        <f t="shared" ref="G193:J193" si="220">G198+G203+G208</f>
        <v>11483700</v>
      </c>
      <c r="H193" s="44">
        <f t="shared" si="220"/>
        <v>12000600</v>
      </c>
      <c r="I193" s="50">
        <f t="shared" si="220"/>
        <v>13454500</v>
      </c>
      <c r="J193" s="50">
        <f t="shared" si="220"/>
        <v>9447700</v>
      </c>
      <c r="K193" s="65"/>
    </row>
    <row r="194" spans="1:11" ht="36.75" customHeight="1" thickBot="1" x14ac:dyDescent="0.3">
      <c r="A194" s="74"/>
      <c r="B194" s="68"/>
      <c r="C194" s="71"/>
      <c r="D194" s="33" t="s">
        <v>6</v>
      </c>
      <c r="E194" s="31">
        <f t="shared" si="219"/>
        <v>0</v>
      </c>
      <c r="F194" s="36">
        <v>0</v>
      </c>
      <c r="G194" s="49">
        <v>0</v>
      </c>
      <c r="H194" s="44">
        <v>0</v>
      </c>
      <c r="I194" s="50">
        <v>0</v>
      </c>
      <c r="J194" s="50">
        <v>0</v>
      </c>
      <c r="K194" s="65"/>
    </row>
    <row r="195" spans="1:11" ht="36" customHeight="1" thickBot="1" x14ac:dyDescent="0.3">
      <c r="A195" s="75"/>
      <c r="B195" s="69"/>
      <c r="C195" s="72"/>
      <c r="D195" s="33" t="s">
        <v>7</v>
      </c>
      <c r="E195" s="31">
        <f t="shared" ref="E195:F195" si="221">E191+E192+E193+E194</f>
        <v>57034700</v>
      </c>
      <c r="F195" s="36">
        <f t="shared" si="221"/>
        <v>10648200</v>
      </c>
      <c r="G195" s="49">
        <f t="shared" ref="G195:I195" si="222">G191+G192+G193+G194</f>
        <v>11483700</v>
      </c>
      <c r="H195" s="44">
        <f t="shared" si="222"/>
        <v>12000600</v>
      </c>
      <c r="I195" s="50">
        <f t="shared" si="222"/>
        <v>13454500</v>
      </c>
      <c r="J195" s="50">
        <f t="shared" ref="J195" si="223">J191+J192+J193+J194</f>
        <v>9447700</v>
      </c>
      <c r="K195" s="66"/>
    </row>
    <row r="196" spans="1:11" ht="58.5" customHeight="1" thickBot="1" x14ac:dyDescent="0.3">
      <c r="A196" s="73" t="s">
        <v>248</v>
      </c>
      <c r="B196" s="67" t="s">
        <v>240</v>
      </c>
      <c r="C196" s="70" t="s">
        <v>3</v>
      </c>
      <c r="D196" s="33" t="s">
        <v>29</v>
      </c>
      <c r="E196" s="31">
        <f>F196+G196+H196+I196</f>
        <v>0</v>
      </c>
      <c r="F196" s="36">
        <v>0</v>
      </c>
      <c r="G196" s="49">
        <v>0</v>
      </c>
      <c r="H196" s="44">
        <v>0</v>
      </c>
      <c r="I196" s="50">
        <v>0</v>
      </c>
      <c r="J196" s="50">
        <v>0</v>
      </c>
      <c r="K196" s="64"/>
    </row>
    <row r="197" spans="1:11" ht="48.75" customHeight="1" thickBot="1" x14ac:dyDescent="0.3">
      <c r="A197" s="74"/>
      <c r="B197" s="68"/>
      <c r="C197" s="71"/>
      <c r="D197" s="33" t="s">
        <v>4</v>
      </c>
      <c r="E197" s="31">
        <f t="shared" ref="E197" si="224">F197+G197+H197+I197</f>
        <v>0</v>
      </c>
      <c r="F197" s="36">
        <v>0</v>
      </c>
      <c r="G197" s="49">
        <v>0</v>
      </c>
      <c r="H197" s="44">
        <v>0</v>
      </c>
      <c r="I197" s="50">
        <v>0</v>
      </c>
      <c r="J197" s="50">
        <v>0</v>
      </c>
      <c r="K197" s="65"/>
    </row>
    <row r="198" spans="1:11" ht="47.25" customHeight="1" thickBot="1" x14ac:dyDescent="0.3">
      <c r="A198" s="74"/>
      <c r="B198" s="68"/>
      <c r="C198" s="71"/>
      <c r="D198" s="33" t="s">
        <v>5</v>
      </c>
      <c r="E198" s="31">
        <f>F198+G198+H198+I198+J198</f>
        <v>3078064</v>
      </c>
      <c r="F198" s="36">
        <v>601184</v>
      </c>
      <c r="G198" s="49">
        <v>601184</v>
      </c>
      <c r="H198" s="44">
        <v>625232</v>
      </c>
      <c r="I198" s="50">
        <v>625232</v>
      </c>
      <c r="J198" s="50">
        <v>625232</v>
      </c>
      <c r="K198" s="65"/>
    </row>
    <row r="199" spans="1:11" ht="65.25" customHeight="1" thickBot="1" x14ac:dyDescent="0.3">
      <c r="A199" s="74"/>
      <c r="B199" s="68"/>
      <c r="C199" s="71"/>
      <c r="D199" s="33" t="s">
        <v>6</v>
      </c>
      <c r="E199" s="31">
        <f t="shared" ref="E199" si="225">F199+G199+H199+I199</f>
        <v>0</v>
      </c>
      <c r="F199" s="36">
        <v>0</v>
      </c>
      <c r="G199" s="49">
        <v>0</v>
      </c>
      <c r="H199" s="44">
        <v>0</v>
      </c>
      <c r="I199" s="50">
        <v>0</v>
      </c>
      <c r="J199" s="50">
        <v>0</v>
      </c>
      <c r="K199" s="65"/>
    </row>
    <row r="200" spans="1:11" ht="36" customHeight="1" thickBot="1" x14ac:dyDescent="0.3">
      <c r="A200" s="75"/>
      <c r="B200" s="69"/>
      <c r="C200" s="72"/>
      <c r="D200" s="33" t="s">
        <v>7</v>
      </c>
      <c r="E200" s="31">
        <f t="shared" ref="E200:J200" si="226">E196+E197+E198+E199</f>
        <v>3078064</v>
      </c>
      <c r="F200" s="36">
        <f t="shared" si="226"/>
        <v>601184</v>
      </c>
      <c r="G200" s="49">
        <f t="shared" si="226"/>
        <v>601184</v>
      </c>
      <c r="H200" s="44">
        <f t="shared" si="226"/>
        <v>625232</v>
      </c>
      <c r="I200" s="50">
        <f t="shared" si="226"/>
        <v>625232</v>
      </c>
      <c r="J200" s="50">
        <f t="shared" si="226"/>
        <v>625232</v>
      </c>
      <c r="K200" s="66"/>
    </row>
    <row r="201" spans="1:11" ht="54" customHeight="1" thickBot="1" x14ac:dyDescent="0.3">
      <c r="A201" s="73" t="s">
        <v>249</v>
      </c>
      <c r="B201" s="67" t="s">
        <v>241</v>
      </c>
      <c r="C201" s="70" t="s">
        <v>3</v>
      </c>
      <c r="D201" s="33" t="s">
        <v>29</v>
      </c>
      <c r="E201" s="31">
        <f>F201+G201+H201+I201</f>
        <v>0</v>
      </c>
      <c r="F201" s="36">
        <v>0</v>
      </c>
      <c r="G201" s="49">
        <v>0</v>
      </c>
      <c r="H201" s="44">
        <v>0</v>
      </c>
      <c r="I201" s="50">
        <v>0</v>
      </c>
      <c r="J201" s="50">
        <v>0</v>
      </c>
      <c r="K201" s="64"/>
    </row>
    <row r="202" spans="1:11" ht="75.75" customHeight="1" thickBot="1" x14ac:dyDescent="0.3">
      <c r="A202" s="74"/>
      <c r="B202" s="68"/>
      <c r="C202" s="71"/>
      <c r="D202" s="33" t="s">
        <v>4</v>
      </c>
      <c r="E202" s="31">
        <f t="shared" ref="E202" si="227">F202+G202+H202+I202</f>
        <v>0</v>
      </c>
      <c r="F202" s="36">
        <v>0</v>
      </c>
      <c r="G202" s="49">
        <v>0</v>
      </c>
      <c r="H202" s="44">
        <v>0</v>
      </c>
      <c r="I202" s="50">
        <v>0</v>
      </c>
      <c r="J202" s="50">
        <v>0</v>
      </c>
      <c r="K202" s="65"/>
    </row>
    <row r="203" spans="1:11" ht="54" customHeight="1" thickBot="1" x14ac:dyDescent="0.3">
      <c r="A203" s="74"/>
      <c r="B203" s="68"/>
      <c r="C203" s="71"/>
      <c r="D203" s="33" t="s">
        <v>5</v>
      </c>
      <c r="E203" s="31">
        <f>F203+G203+H203+I203+J203</f>
        <v>91000</v>
      </c>
      <c r="F203" s="36">
        <v>0</v>
      </c>
      <c r="G203" s="49">
        <v>0</v>
      </c>
      <c r="H203" s="44">
        <v>28000</v>
      </c>
      <c r="I203" s="50">
        <v>28000</v>
      </c>
      <c r="J203" s="50">
        <v>35000</v>
      </c>
      <c r="K203" s="65"/>
    </row>
    <row r="204" spans="1:11" ht="67.5" customHeight="1" thickBot="1" x14ac:dyDescent="0.3">
      <c r="A204" s="74"/>
      <c r="B204" s="68"/>
      <c r="C204" s="71"/>
      <c r="D204" s="33" t="s">
        <v>6</v>
      </c>
      <c r="E204" s="31">
        <f t="shared" ref="E204" si="228">F204+G204+H204+I204</f>
        <v>0</v>
      </c>
      <c r="F204" s="36">
        <v>0</v>
      </c>
      <c r="G204" s="49">
        <v>0</v>
      </c>
      <c r="H204" s="44">
        <v>0</v>
      </c>
      <c r="I204" s="50">
        <v>0</v>
      </c>
      <c r="J204" s="50">
        <v>0</v>
      </c>
      <c r="K204" s="65"/>
    </row>
    <row r="205" spans="1:11" ht="36" customHeight="1" thickBot="1" x14ac:dyDescent="0.3">
      <c r="A205" s="75"/>
      <c r="B205" s="69"/>
      <c r="C205" s="72"/>
      <c r="D205" s="33" t="s">
        <v>7</v>
      </c>
      <c r="E205" s="31">
        <f t="shared" ref="E205:J205" si="229">E201+E202+E203+E204</f>
        <v>91000</v>
      </c>
      <c r="F205" s="36">
        <f t="shared" si="229"/>
        <v>0</v>
      </c>
      <c r="G205" s="49">
        <f t="shared" si="229"/>
        <v>0</v>
      </c>
      <c r="H205" s="44">
        <f t="shared" si="229"/>
        <v>28000</v>
      </c>
      <c r="I205" s="50">
        <f t="shared" si="229"/>
        <v>28000</v>
      </c>
      <c r="J205" s="50">
        <f t="shared" si="229"/>
        <v>35000</v>
      </c>
      <c r="K205" s="66"/>
    </row>
    <row r="206" spans="1:11" ht="71.25" customHeight="1" thickBot="1" x14ac:dyDescent="0.3">
      <c r="A206" s="73" t="s">
        <v>250</v>
      </c>
      <c r="B206" s="67" t="s">
        <v>242</v>
      </c>
      <c r="C206" s="70" t="s">
        <v>3</v>
      </c>
      <c r="D206" s="33" t="s">
        <v>29</v>
      </c>
      <c r="E206" s="31">
        <f>F206+G206+H206+I206</f>
        <v>0</v>
      </c>
      <c r="F206" s="36">
        <v>0</v>
      </c>
      <c r="G206" s="49">
        <v>0</v>
      </c>
      <c r="H206" s="44">
        <v>0</v>
      </c>
      <c r="I206" s="50">
        <v>0</v>
      </c>
      <c r="J206" s="50">
        <v>0</v>
      </c>
      <c r="K206" s="64"/>
    </row>
    <row r="207" spans="1:11" ht="66.75" customHeight="1" thickBot="1" x14ac:dyDescent="0.3">
      <c r="A207" s="74"/>
      <c r="B207" s="68"/>
      <c r="C207" s="71"/>
      <c r="D207" s="33" t="s">
        <v>4</v>
      </c>
      <c r="E207" s="31">
        <f t="shared" ref="E207" si="230">F207+G207+H207+I207</f>
        <v>0</v>
      </c>
      <c r="F207" s="36">
        <v>0</v>
      </c>
      <c r="G207" s="49">
        <v>0</v>
      </c>
      <c r="H207" s="44">
        <v>0</v>
      </c>
      <c r="I207" s="50">
        <v>0</v>
      </c>
      <c r="J207" s="50">
        <v>0</v>
      </c>
      <c r="K207" s="65"/>
    </row>
    <row r="208" spans="1:11" ht="75.75" customHeight="1" thickBot="1" x14ac:dyDescent="0.3">
      <c r="A208" s="74"/>
      <c r="B208" s="68"/>
      <c r="C208" s="71"/>
      <c r="D208" s="33" t="s">
        <v>5</v>
      </c>
      <c r="E208" s="31">
        <f>F208+G208+H208+I208+J208</f>
        <v>53865636</v>
      </c>
      <c r="F208" s="36">
        <v>10047016</v>
      </c>
      <c r="G208" s="49">
        <v>10882516</v>
      </c>
      <c r="H208" s="44">
        <f>11596268-248900</f>
        <v>11347368</v>
      </c>
      <c r="I208" s="50">
        <v>12801268</v>
      </c>
      <c r="J208" s="50">
        <v>8787468</v>
      </c>
      <c r="K208" s="65"/>
    </row>
    <row r="209" spans="1:11" ht="51.75" customHeight="1" thickBot="1" x14ac:dyDescent="0.3">
      <c r="A209" s="74"/>
      <c r="B209" s="68"/>
      <c r="C209" s="71"/>
      <c r="D209" s="33" t="s">
        <v>6</v>
      </c>
      <c r="E209" s="31">
        <f t="shared" ref="E209" si="231">F209+G209+H209+I209</f>
        <v>0</v>
      </c>
      <c r="F209" s="36">
        <v>0</v>
      </c>
      <c r="G209" s="49">
        <v>0</v>
      </c>
      <c r="H209" s="44">
        <v>0</v>
      </c>
      <c r="I209" s="50">
        <v>0</v>
      </c>
      <c r="J209" s="50">
        <v>0</v>
      </c>
      <c r="K209" s="65"/>
    </row>
    <row r="210" spans="1:11" ht="57" customHeight="1" thickBot="1" x14ac:dyDescent="0.3">
      <c r="A210" s="75"/>
      <c r="B210" s="69"/>
      <c r="C210" s="72"/>
      <c r="D210" s="33" t="s">
        <v>7</v>
      </c>
      <c r="E210" s="31">
        <f t="shared" ref="E210:J210" si="232">E206+E207+E208+E209</f>
        <v>53865636</v>
      </c>
      <c r="F210" s="36">
        <f t="shared" si="232"/>
        <v>10047016</v>
      </c>
      <c r="G210" s="49">
        <f t="shared" si="232"/>
        <v>10882516</v>
      </c>
      <c r="H210" s="44">
        <f t="shared" si="232"/>
        <v>11347368</v>
      </c>
      <c r="I210" s="50">
        <f t="shared" si="232"/>
        <v>12801268</v>
      </c>
      <c r="J210" s="50">
        <f t="shared" si="232"/>
        <v>8787468</v>
      </c>
      <c r="K210" s="66"/>
    </row>
    <row r="211" spans="1:11" ht="48" customHeight="1" thickBot="1" x14ac:dyDescent="0.3">
      <c r="A211" s="73" t="s">
        <v>251</v>
      </c>
      <c r="B211" s="67" t="s">
        <v>60</v>
      </c>
      <c r="C211" s="70" t="s">
        <v>3</v>
      </c>
      <c r="D211" s="33" t="s">
        <v>29</v>
      </c>
      <c r="E211" s="31">
        <f>F211+G211+H211+I211</f>
        <v>0</v>
      </c>
      <c r="F211" s="36">
        <v>0</v>
      </c>
      <c r="G211" s="49">
        <v>0</v>
      </c>
      <c r="H211" s="44">
        <v>0</v>
      </c>
      <c r="I211" s="50">
        <v>0</v>
      </c>
      <c r="J211" s="50">
        <v>0</v>
      </c>
      <c r="K211" s="64"/>
    </row>
    <row r="212" spans="1:11" ht="51" customHeight="1" thickBot="1" x14ac:dyDescent="0.3">
      <c r="A212" s="74"/>
      <c r="B212" s="68"/>
      <c r="C212" s="71"/>
      <c r="D212" s="33" t="s">
        <v>4</v>
      </c>
      <c r="E212" s="31">
        <f t="shared" ref="E212:E214" si="233">F212+G212+H212+I212</f>
        <v>2670525</v>
      </c>
      <c r="F212" s="36">
        <v>2670525</v>
      </c>
      <c r="G212" s="49">
        <v>0</v>
      </c>
      <c r="H212" s="44">
        <v>0</v>
      </c>
      <c r="I212" s="50">
        <v>0</v>
      </c>
      <c r="J212" s="50">
        <v>0</v>
      </c>
      <c r="K212" s="65"/>
    </row>
    <row r="213" spans="1:11" ht="53.25" customHeight="1" thickBot="1" x14ac:dyDescent="0.3">
      <c r="A213" s="74"/>
      <c r="B213" s="68"/>
      <c r="C213" s="71"/>
      <c r="D213" s="33" t="s">
        <v>5</v>
      </c>
      <c r="E213" s="31">
        <f>F213+G213+H213+I213+J213</f>
        <v>35455002</v>
      </c>
      <c r="F213" s="36">
        <v>3560700</v>
      </c>
      <c r="G213" s="49">
        <v>5383818</v>
      </c>
      <c r="H213" s="44">
        <v>7574424</v>
      </c>
      <c r="I213" s="50">
        <v>9468030</v>
      </c>
      <c r="J213" s="50">
        <v>9468030</v>
      </c>
      <c r="K213" s="65"/>
    </row>
    <row r="214" spans="1:11" ht="36" customHeight="1" thickBot="1" x14ac:dyDescent="0.3">
      <c r="A214" s="74"/>
      <c r="B214" s="68"/>
      <c r="C214" s="71"/>
      <c r="D214" s="33" t="s">
        <v>6</v>
      </c>
      <c r="E214" s="31">
        <f t="shared" si="233"/>
        <v>0</v>
      </c>
      <c r="F214" s="36">
        <v>0</v>
      </c>
      <c r="G214" s="49">
        <v>0</v>
      </c>
      <c r="H214" s="44">
        <v>0</v>
      </c>
      <c r="I214" s="50">
        <v>0</v>
      </c>
      <c r="J214" s="50">
        <v>0</v>
      </c>
      <c r="K214" s="65"/>
    </row>
    <row r="215" spans="1:11" ht="24.75" customHeight="1" thickBot="1" x14ac:dyDescent="0.3">
      <c r="A215" s="75"/>
      <c r="B215" s="69"/>
      <c r="C215" s="72"/>
      <c r="D215" s="33" t="s">
        <v>7</v>
      </c>
      <c r="E215" s="31">
        <f t="shared" ref="E215:F215" si="234">E211+E212+E213+E214</f>
        <v>38125527</v>
      </c>
      <c r="F215" s="36">
        <f t="shared" si="234"/>
        <v>6231225</v>
      </c>
      <c r="G215" s="49">
        <f t="shared" ref="G215:I215" si="235">G211+G212+G213+G214</f>
        <v>5383818</v>
      </c>
      <c r="H215" s="44">
        <f t="shared" si="235"/>
        <v>7574424</v>
      </c>
      <c r="I215" s="50">
        <f t="shared" si="235"/>
        <v>9468030</v>
      </c>
      <c r="J215" s="50">
        <f t="shared" ref="J215" si="236">J211+J212+J213+J214</f>
        <v>9468030</v>
      </c>
      <c r="K215" s="66"/>
    </row>
    <row r="216" spans="1:11" ht="48.75" customHeight="1" thickBot="1" x14ac:dyDescent="0.3">
      <c r="A216" s="91">
        <v>14</v>
      </c>
      <c r="B216" s="67" t="s">
        <v>108</v>
      </c>
      <c r="C216" s="70" t="s">
        <v>3</v>
      </c>
      <c r="D216" s="33" t="s">
        <v>29</v>
      </c>
      <c r="E216" s="31">
        <f t="shared" ref="E216:F219" si="237">E221</f>
        <v>0</v>
      </c>
      <c r="F216" s="36">
        <f t="shared" si="237"/>
        <v>0</v>
      </c>
      <c r="G216" s="49">
        <f t="shared" ref="G216:I216" si="238">G221</f>
        <v>0</v>
      </c>
      <c r="H216" s="44">
        <f t="shared" si="238"/>
        <v>0</v>
      </c>
      <c r="I216" s="50">
        <f t="shared" si="238"/>
        <v>0</v>
      </c>
      <c r="J216" s="50">
        <f t="shared" ref="J216" si="239">J221</f>
        <v>0</v>
      </c>
      <c r="K216" s="64">
        <v>31</v>
      </c>
    </row>
    <row r="217" spans="1:11" ht="48" customHeight="1" thickBot="1" x14ac:dyDescent="0.3">
      <c r="A217" s="92"/>
      <c r="B217" s="68"/>
      <c r="C217" s="71"/>
      <c r="D217" s="33" t="s">
        <v>4</v>
      </c>
      <c r="E217" s="31">
        <f t="shared" si="237"/>
        <v>790545.24</v>
      </c>
      <c r="F217" s="36">
        <f t="shared" si="237"/>
        <v>104766.88</v>
      </c>
      <c r="G217" s="49">
        <f>G222</f>
        <v>179853.63</v>
      </c>
      <c r="H217" s="44">
        <f t="shared" ref="H217:I217" si="240">H222</f>
        <v>217868.16999999998</v>
      </c>
      <c r="I217" s="50">
        <f t="shared" si="240"/>
        <v>141204.16</v>
      </c>
      <c r="J217" s="50">
        <f t="shared" ref="J217" si="241">J222</f>
        <v>146852.4</v>
      </c>
      <c r="K217" s="65"/>
    </row>
    <row r="218" spans="1:11" ht="48" customHeight="1" thickBot="1" x14ac:dyDescent="0.3">
      <c r="A218" s="92"/>
      <c r="B218" s="68"/>
      <c r="C218" s="71"/>
      <c r="D218" s="33" t="s">
        <v>5</v>
      </c>
      <c r="E218" s="31">
        <f t="shared" si="237"/>
        <v>0</v>
      </c>
      <c r="F218" s="36">
        <f t="shared" si="237"/>
        <v>0</v>
      </c>
      <c r="G218" s="49">
        <f t="shared" ref="G218:I218" si="242">G223</f>
        <v>0</v>
      </c>
      <c r="H218" s="44">
        <f t="shared" si="242"/>
        <v>0</v>
      </c>
      <c r="I218" s="50">
        <f t="shared" si="242"/>
        <v>0</v>
      </c>
      <c r="J218" s="50">
        <f t="shared" ref="J218" si="243">J223</f>
        <v>0</v>
      </c>
      <c r="K218" s="65"/>
    </row>
    <row r="219" spans="1:11" ht="33.75" customHeight="1" thickBot="1" x14ac:dyDescent="0.3">
      <c r="A219" s="92"/>
      <c r="B219" s="68"/>
      <c r="C219" s="71"/>
      <c r="D219" s="33" t="s">
        <v>6</v>
      </c>
      <c r="E219" s="31">
        <f t="shared" si="237"/>
        <v>0</v>
      </c>
      <c r="F219" s="36">
        <f t="shared" si="237"/>
        <v>0</v>
      </c>
      <c r="G219" s="49">
        <f t="shared" ref="G219:I219" si="244">G224</f>
        <v>0</v>
      </c>
      <c r="H219" s="44">
        <f t="shared" si="244"/>
        <v>0</v>
      </c>
      <c r="I219" s="50">
        <f t="shared" si="244"/>
        <v>0</v>
      </c>
      <c r="J219" s="50">
        <f t="shared" ref="J219" si="245">J224</f>
        <v>0</v>
      </c>
      <c r="K219" s="65"/>
    </row>
    <row r="220" spans="1:11" ht="25.5" customHeight="1" thickBot="1" x14ac:dyDescent="0.3">
      <c r="A220" s="93"/>
      <c r="B220" s="69"/>
      <c r="C220" s="72"/>
      <c r="D220" s="33" t="s">
        <v>7</v>
      </c>
      <c r="E220" s="31">
        <f t="shared" ref="E220:F220" si="246">E216+E217+E218+E219</f>
        <v>790545.24</v>
      </c>
      <c r="F220" s="36">
        <f t="shared" si="246"/>
        <v>104766.88</v>
      </c>
      <c r="G220" s="49">
        <f t="shared" ref="G220:I220" si="247">G216+G217+G218+G219</f>
        <v>179853.63</v>
      </c>
      <c r="H220" s="44">
        <f t="shared" si="247"/>
        <v>217868.16999999998</v>
      </c>
      <c r="I220" s="50">
        <f t="shared" si="247"/>
        <v>141204.16</v>
      </c>
      <c r="J220" s="50">
        <f t="shared" ref="J220" si="248">J216+J217+J218+J219</f>
        <v>146852.4</v>
      </c>
      <c r="K220" s="66"/>
    </row>
    <row r="221" spans="1:11" ht="48.75" customHeight="1" thickBot="1" x14ac:dyDescent="0.3">
      <c r="A221" s="73" t="s">
        <v>111</v>
      </c>
      <c r="B221" s="67" t="s">
        <v>12</v>
      </c>
      <c r="C221" s="70" t="s">
        <v>3</v>
      </c>
      <c r="D221" s="33" t="s">
        <v>29</v>
      </c>
      <c r="E221" s="31">
        <f>F221+G221+H221+I221</f>
        <v>0</v>
      </c>
      <c r="F221" s="36">
        <v>0</v>
      </c>
      <c r="G221" s="49">
        <v>0</v>
      </c>
      <c r="H221" s="44">
        <v>0</v>
      </c>
      <c r="I221" s="50">
        <v>0</v>
      </c>
      <c r="J221" s="50">
        <v>0</v>
      </c>
      <c r="K221" s="64"/>
    </row>
    <row r="222" spans="1:11" ht="46.5" customHeight="1" thickBot="1" x14ac:dyDescent="0.3">
      <c r="A222" s="74"/>
      <c r="B222" s="68"/>
      <c r="C222" s="71"/>
      <c r="D222" s="33" t="s">
        <v>4</v>
      </c>
      <c r="E222" s="31">
        <f>F222+G222+H222+I222+J222</f>
        <v>790545.24</v>
      </c>
      <c r="F222" s="36">
        <v>104766.88</v>
      </c>
      <c r="G222" s="49">
        <v>179853.63</v>
      </c>
      <c r="H222" s="44">
        <f>134072.72+83795.45</f>
        <v>217868.16999999998</v>
      </c>
      <c r="I222" s="50">
        <v>141204.16</v>
      </c>
      <c r="J222" s="50">
        <v>146852.4</v>
      </c>
      <c r="K222" s="65"/>
    </row>
    <row r="223" spans="1:11" ht="44.25" customHeight="1" thickBot="1" x14ac:dyDescent="0.3">
      <c r="A223" s="74"/>
      <c r="B223" s="68"/>
      <c r="C223" s="71"/>
      <c r="D223" s="33" t="s">
        <v>5</v>
      </c>
      <c r="E223" s="31">
        <f t="shared" ref="E223:E224" si="249">F223+G223+H223+I223</f>
        <v>0</v>
      </c>
      <c r="F223" s="36">
        <v>0</v>
      </c>
      <c r="G223" s="49">
        <v>0</v>
      </c>
      <c r="H223" s="44">
        <v>0</v>
      </c>
      <c r="I223" s="50">
        <v>0</v>
      </c>
      <c r="J223" s="50">
        <v>0</v>
      </c>
      <c r="K223" s="65"/>
    </row>
    <row r="224" spans="1:11" ht="38.25" customHeight="1" thickBot="1" x14ac:dyDescent="0.3">
      <c r="A224" s="74"/>
      <c r="B224" s="68"/>
      <c r="C224" s="71"/>
      <c r="D224" s="33" t="s">
        <v>6</v>
      </c>
      <c r="E224" s="31">
        <f t="shared" si="249"/>
        <v>0</v>
      </c>
      <c r="F224" s="36">
        <v>0</v>
      </c>
      <c r="G224" s="49">
        <v>0</v>
      </c>
      <c r="H224" s="44">
        <v>0</v>
      </c>
      <c r="I224" s="50">
        <v>0</v>
      </c>
      <c r="J224" s="50">
        <v>0</v>
      </c>
      <c r="K224" s="65"/>
    </row>
    <row r="225" spans="1:11" ht="29.25" customHeight="1" thickBot="1" x14ac:dyDescent="0.3">
      <c r="A225" s="75"/>
      <c r="B225" s="69"/>
      <c r="C225" s="72"/>
      <c r="D225" s="33" t="s">
        <v>7</v>
      </c>
      <c r="E225" s="31">
        <f t="shared" ref="E225:F225" si="250">E221+E222+E223+E224</f>
        <v>790545.24</v>
      </c>
      <c r="F225" s="36">
        <f t="shared" si="250"/>
        <v>104766.88</v>
      </c>
      <c r="G225" s="49">
        <f t="shared" ref="G225:I225" si="251">G221+G222+G223+G224</f>
        <v>179853.63</v>
      </c>
      <c r="H225" s="44">
        <f t="shared" si="251"/>
        <v>217868.16999999998</v>
      </c>
      <c r="I225" s="50">
        <f t="shared" si="251"/>
        <v>141204.16</v>
      </c>
      <c r="J225" s="50">
        <f t="shared" ref="J225" si="252">J221+J222+J223+J224</f>
        <v>146852.4</v>
      </c>
      <c r="K225" s="66"/>
    </row>
    <row r="226" spans="1:11" ht="46.5" customHeight="1" thickBot="1" x14ac:dyDescent="0.3">
      <c r="A226" s="91">
        <v>15</v>
      </c>
      <c r="B226" s="67" t="s">
        <v>110</v>
      </c>
      <c r="C226" s="70" t="s">
        <v>3</v>
      </c>
      <c r="D226" s="33" t="s">
        <v>29</v>
      </c>
      <c r="E226" s="31">
        <f>E231+E236+E241+E246</f>
        <v>2931872.24</v>
      </c>
      <c r="F226" s="31">
        <f t="shared" ref="F226:I226" si="253">F231+F236+F241+F246</f>
        <v>813319.05</v>
      </c>
      <c r="G226" s="31">
        <f t="shared" si="253"/>
        <v>964204</v>
      </c>
      <c r="H226" s="31">
        <f t="shared" si="253"/>
        <v>1104349.19</v>
      </c>
      <c r="I226" s="31">
        <f t="shared" si="253"/>
        <v>50000</v>
      </c>
      <c r="J226" s="31">
        <f t="shared" ref="J226" si="254">J231+J236+J241+J246</f>
        <v>0</v>
      </c>
      <c r="K226" s="64" t="s">
        <v>195</v>
      </c>
    </row>
    <row r="227" spans="1:11" ht="46.5" customHeight="1" thickBot="1" x14ac:dyDescent="0.3">
      <c r="A227" s="92"/>
      <c r="B227" s="68"/>
      <c r="C227" s="71"/>
      <c r="D227" s="33" t="s">
        <v>4</v>
      </c>
      <c r="E227" s="31">
        <f t="shared" ref="E227:F229" si="255">E232+E237+E242</f>
        <v>0</v>
      </c>
      <c r="F227" s="36">
        <f t="shared" si="255"/>
        <v>0</v>
      </c>
      <c r="G227" s="49">
        <f t="shared" ref="G227:I227" si="256">G232+G237+G242</f>
        <v>0</v>
      </c>
      <c r="H227" s="44">
        <f t="shared" si="256"/>
        <v>0</v>
      </c>
      <c r="I227" s="50">
        <f t="shared" si="256"/>
        <v>0</v>
      </c>
      <c r="J227" s="50">
        <f t="shared" ref="J227" si="257">J232+J237+J242</f>
        <v>0</v>
      </c>
      <c r="K227" s="65"/>
    </row>
    <row r="228" spans="1:11" ht="48" customHeight="1" thickBot="1" x14ac:dyDescent="0.3">
      <c r="A228" s="92"/>
      <c r="B228" s="68"/>
      <c r="C228" s="71"/>
      <c r="D228" s="33" t="s">
        <v>5</v>
      </c>
      <c r="E228" s="31">
        <f t="shared" si="255"/>
        <v>0</v>
      </c>
      <c r="F228" s="36">
        <f t="shared" si="255"/>
        <v>0</v>
      </c>
      <c r="G228" s="49">
        <f t="shared" ref="G228:I228" si="258">G233+G238+G243</f>
        <v>0</v>
      </c>
      <c r="H228" s="44">
        <f t="shared" si="258"/>
        <v>0</v>
      </c>
      <c r="I228" s="50">
        <f t="shared" si="258"/>
        <v>0</v>
      </c>
      <c r="J228" s="50">
        <f t="shared" ref="J228" si="259">J233+J238+J243</f>
        <v>0</v>
      </c>
      <c r="K228" s="65"/>
    </row>
    <row r="229" spans="1:11" ht="39" customHeight="1" thickBot="1" x14ac:dyDescent="0.3">
      <c r="A229" s="92"/>
      <c r="B229" s="68"/>
      <c r="C229" s="71"/>
      <c r="D229" s="33" t="s">
        <v>6</v>
      </c>
      <c r="E229" s="31">
        <f t="shared" si="255"/>
        <v>0</v>
      </c>
      <c r="F229" s="36">
        <f t="shared" si="255"/>
        <v>0</v>
      </c>
      <c r="G229" s="49">
        <f t="shared" ref="G229:I229" si="260">G234+G239+G244</f>
        <v>0</v>
      </c>
      <c r="H229" s="44">
        <f t="shared" si="260"/>
        <v>0</v>
      </c>
      <c r="I229" s="50">
        <f t="shared" si="260"/>
        <v>0</v>
      </c>
      <c r="J229" s="50">
        <f t="shared" ref="J229" si="261">J234+J239+J244</f>
        <v>0</v>
      </c>
      <c r="K229" s="65"/>
    </row>
    <row r="230" spans="1:11" ht="29.25" customHeight="1" thickBot="1" x14ac:dyDescent="0.3">
      <c r="A230" s="93"/>
      <c r="B230" s="69"/>
      <c r="C230" s="72"/>
      <c r="D230" s="33" t="s">
        <v>7</v>
      </c>
      <c r="E230" s="31">
        <f>E226+E227+E228+E229</f>
        <v>2931872.24</v>
      </c>
      <c r="F230" s="36">
        <f>F226+F227+F228+F229</f>
        <v>813319.05</v>
      </c>
      <c r="G230" s="49">
        <f t="shared" ref="G230:I230" si="262">G226+G227+G228+G229</f>
        <v>964204</v>
      </c>
      <c r="H230" s="44">
        <f t="shared" si="262"/>
        <v>1104349.19</v>
      </c>
      <c r="I230" s="50">
        <f t="shared" si="262"/>
        <v>50000</v>
      </c>
      <c r="J230" s="50">
        <f t="shared" ref="J230" si="263">J226+J227+J228+J229</f>
        <v>0</v>
      </c>
      <c r="K230" s="66"/>
    </row>
    <row r="231" spans="1:11" ht="45" customHeight="1" thickBot="1" x14ac:dyDescent="0.3">
      <c r="A231" s="73" t="s">
        <v>113</v>
      </c>
      <c r="B231" s="67" t="s">
        <v>205</v>
      </c>
      <c r="C231" s="70" t="s">
        <v>3</v>
      </c>
      <c r="D231" s="33" t="s">
        <v>29</v>
      </c>
      <c r="E231" s="31">
        <f>F231+G231+H231+I231</f>
        <v>510224.8</v>
      </c>
      <c r="F231" s="36">
        <v>81224.800000000003</v>
      </c>
      <c r="G231" s="49">
        <v>105000</v>
      </c>
      <c r="H231" s="44">
        <f>221000+53000</f>
        <v>274000</v>
      </c>
      <c r="I231" s="50">
        <v>50000</v>
      </c>
      <c r="J231" s="50">
        <v>0</v>
      </c>
      <c r="K231" s="64"/>
    </row>
    <row r="232" spans="1:11" ht="48.75" customHeight="1" thickBot="1" x14ac:dyDescent="0.3">
      <c r="A232" s="74"/>
      <c r="B232" s="68"/>
      <c r="C232" s="71"/>
      <c r="D232" s="33" t="s">
        <v>4</v>
      </c>
      <c r="E232" s="31">
        <f t="shared" ref="E232:E234" si="264">F232+G232+H232+I232</f>
        <v>0</v>
      </c>
      <c r="F232" s="36">
        <v>0</v>
      </c>
      <c r="G232" s="49">
        <v>0</v>
      </c>
      <c r="H232" s="44">
        <v>0</v>
      </c>
      <c r="I232" s="50">
        <v>0</v>
      </c>
      <c r="J232" s="50">
        <v>0</v>
      </c>
      <c r="K232" s="65"/>
    </row>
    <row r="233" spans="1:11" ht="49.5" customHeight="1" thickBot="1" x14ac:dyDescent="0.3">
      <c r="A233" s="74"/>
      <c r="B233" s="68"/>
      <c r="C233" s="71"/>
      <c r="D233" s="33" t="s">
        <v>5</v>
      </c>
      <c r="E233" s="31">
        <f t="shared" si="264"/>
        <v>0</v>
      </c>
      <c r="F233" s="36">
        <v>0</v>
      </c>
      <c r="G233" s="49">
        <v>0</v>
      </c>
      <c r="H233" s="44">
        <v>0</v>
      </c>
      <c r="I233" s="50">
        <v>0</v>
      </c>
      <c r="J233" s="50">
        <v>0</v>
      </c>
      <c r="K233" s="65"/>
    </row>
    <row r="234" spans="1:11" ht="36" customHeight="1" thickBot="1" x14ac:dyDescent="0.3">
      <c r="A234" s="74"/>
      <c r="B234" s="68"/>
      <c r="C234" s="71"/>
      <c r="D234" s="33" t="s">
        <v>6</v>
      </c>
      <c r="E234" s="31">
        <f t="shared" si="264"/>
        <v>0</v>
      </c>
      <c r="F234" s="36">
        <v>0</v>
      </c>
      <c r="G234" s="49">
        <v>0</v>
      </c>
      <c r="H234" s="44">
        <v>0</v>
      </c>
      <c r="I234" s="50">
        <v>0</v>
      </c>
      <c r="J234" s="50">
        <v>0</v>
      </c>
      <c r="K234" s="65"/>
    </row>
    <row r="235" spans="1:11" ht="24.75" customHeight="1" thickBot="1" x14ac:dyDescent="0.3">
      <c r="A235" s="75"/>
      <c r="B235" s="69"/>
      <c r="C235" s="72"/>
      <c r="D235" s="33" t="s">
        <v>7</v>
      </c>
      <c r="E235" s="31">
        <f>E231+E232+E233+E234</f>
        <v>510224.8</v>
      </c>
      <c r="F235" s="36">
        <f>F231+F232+F233+F234</f>
        <v>81224.800000000003</v>
      </c>
      <c r="G235" s="49">
        <f t="shared" ref="G235:I235" si="265">G231+G232+G233+G234</f>
        <v>105000</v>
      </c>
      <c r="H235" s="44">
        <f t="shared" si="265"/>
        <v>274000</v>
      </c>
      <c r="I235" s="50">
        <f t="shared" si="265"/>
        <v>50000</v>
      </c>
      <c r="J235" s="50">
        <f t="shared" ref="J235" si="266">J231+J232+J233+J234</f>
        <v>0</v>
      </c>
      <c r="K235" s="66"/>
    </row>
    <row r="236" spans="1:11" ht="45" customHeight="1" thickBot="1" x14ac:dyDescent="0.3">
      <c r="A236" s="73" t="s">
        <v>153</v>
      </c>
      <c r="B236" s="67" t="s">
        <v>11</v>
      </c>
      <c r="C236" s="70" t="s">
        <v>3</v>
      </c>
      <c r="D236" s="33" t="s">
        <v>29</v>
      </c>
      <c r="E236" s="31">
        <f>F236+G236+H236+I236</f>
        <v>218000</v>
      </c>
      <c r="F236" s="36">
        <v>108000</v>
      </c>
      <c r="G236" s="49">
        <v>60000</v>
      </c>
      <c r="H236" s="44">
        <v>50000</v>
      </c>
      <c r="I236" s="50">
        <v>0</v>
      </c>
      <c r="J236" s="50">
        <v>0</v>
      </c>
      <c r="K236" s="64"/>
    </row>
    <row r="237" spans="1:11" ht="48.75" customHeight="1" thickBot="1" x14ac:dyDescent="0.3">
      <c r="A237" s="74"/>
      <c r="B237" s="68"/>
      <c r="C237" s="71"/>
      <c r="D237" s="33" t="s">
        <v>4</v>
      </c>
      <c r="E237" s="31">
        <f t="shared" ref="E237:E239" si="267">F237+G237+H237+I237</f>
        <v>0</v>
      </c>
      <c r="F237" s="36">
        <v>0</v>
      </c>
      <c r="G237" s="49">
        <v>0</v>
      </c>
      <c r="H237" s="44">
        <v>0</v>
      </c>
      <c r="I237" s="50">
        <v>0</v>
      </c>
      <c r="J237" s="50">
        <v>0</v>
      </c>
      <c r="K237" s="65"/>
    </row>
    <row r="238" spans="1:11" ht="48" customHeight="1" thickBot="1" x14ac:dyDescent="0.3">
      <c r="A238" s="74"/>
      <c r="B238" s="68"/>
      <c r="C238" s="71"/>
      <c r="D238" s="33" t="s">
        <v>5</v>
      </c>
      <c r="E238" s="31">
        <f t="shared" si="267"/>
        <v>0</v>
      </c>
      <c r="F238" s="36">
        <v>0</v>
      </c>
      <c r="G238" s="49">
        <v>0</v>
      </c>
      <c r="H238" s="44">
        <v>0</v>
      </c>
      <c r="I238" s="50">
        <v>0</v>
      </c>
      <c r="J238" s="50">
        <v>0</v>
      </c>
      <c r="K238" s="65"/>
    </row>
    <row r="239" spans="1:11" ht="33" customHeight="1" thickBot="1" x14ac:dyDescent="0.3">
      <c r="A239" s="74"/>
      <c r="B239" s="68"/>
      <c r="C239" s="71"/>
      <c r="D239" s="33" t="s">
        <v>6</v>
      </c>
      <c r="E239" s="31">
        <f t="shared" si="267"/>
        <v>0</v>
      </c>
      <c r="F239" s="36">
        <v>0</v>
      </c>
      <c r="G239" s="49">
        <v>0</v>
      </c>
      <c r="H239" s="44">
        <v>0</v>
      </c>
      <c r="I239" s="50">
        <v>0</v>
      </c>
      <c r="J239" s="50">
        <v>0</v>
      </c>
      <c r="K239" s="65"/>
    </row>
    <row r="240" spans="1:11" ht="28.5" customHeight="1" thickBot="1" x14ac:dyDescent="0.3">
      <c r="A240" s="75"/>
      <c r="B240" s="69"/>
      <c r="C240" s="72"/>
      <c r="D240" s="33" t="s">
        <v>7</v>
      </c>
      <c r="E240" s="31">
        <f t="shared" ref="E240:F240" si="268">E236+E237+E238+E239</f>
        <v>218000</v>
      </c>
      <c r="F240" s="36">
        <f t="shared" si="268"/>
        <v>108000</v>
      </c>
      <c r="G240" s="49">
        <f t="shared" ref="G240:I240" si="269">G236+G237+G238+G239</f>
        <v>60000</v>
      </c>
      <c r="H240" s="44">
        <f t="shared" si="269"/>
        <v>50000</v>
      </c>
      <c r="I240" s="50">
        <f t="shared" si="269"/>
        <v>0</v>
      </c>
      <c r="J240" s="50">
        <f t="shared" ref="J240" si="270">J236+J237+J238+J239</f>
        <v>0</v>
      </c>
      <c r="K240" s="66"/>
    </row>
    <row r="241" spans="1:11" ht="48.75" customHeight="1" thickBot="1" x14ac:dyDescent="0.3">
      <c r="A241" s="73" t="s">
        <v>252</v>
      </c>
      <c r="B241" s="67" t="s">
        <v>206</v>
      </c>
      <c r="C241" s="70" t="s">
        <v>3</v>
      </c>
      <c r="D241" s="33" t="s">
        <v>29</v>
      </c>
      <c r="E241" s="31">
        <f>F241+G241+H241+I241</f>
        <v>1741417.44</v>
      </c>
      <c r="F241" s="36">
        <v>624094.25</v>
      </c>
      <c r="G241" s="49">
        <v>620220</v>
      </c>
      <c r="H241" s="44">
        <f>341103.19+156000</f>
        <v>497103.19</v>
      </c>
      <c r="I241" s="50">
        <v>0</v>
      </c>
      <c r="J241" s="50">
        <v>0</v>
      </c>
      <c r="K241" s="64"/>
    </row>
    <row r="242" spans="1:11" ht="49.5" customHeight="1" thickBot="1" x14ac:dyDescent="0.3">
      <c r="A242" s="74"/>
      <c r="B242" s="68"/>
      <c r="C242" s="71"/>
      <c r="D242" s="33" t="s">
        <v>4</v>
      </c>
      <c r="E242" s="31">
        <f t="shared" ref="E242:E244" si="271">F242+G242+H242+I242</f>
        <v>0</v>
      </c>
      <c r="F242" s="36">
        <v>0</v>
      </c>
      <c r="G242" s="49">
        <v>0</v>
      </c>
      <c r="H242" s="44">
        <v>0</v>
      </c>
      <c r="I242" s="50">
        <v>0</v>
      </c>
      <c r="J242" s="50">
        <v>0</v>
      </c>
      <c r="K242" s="65"/>
    </row>
    <row r="243" spans="1:11" ht="48" customHeight="1" thickBot="1" x14ac:dyDescent="0.3">
      <c r="A243" s="74"/>
      <c r="B243" s="68"/>
      <c r="C243" s="71"/>
      <c r="D243" s="33" t="s">
        <v>5</v>
      </c>
      <c r="E243" s="31">
        <f t="shared" si="271"/>
        <v>0</v>
      </c>
      <c r="F243" s="36">
        <v>0</v>
      </c>
      <c r="G243" s="49">
        <v>0</v>
      </c>
      <c r="H243" s="44">
        <v>0</v>
      </c>
      <c r="I243" s="50">
        <v>0</v>
      </c>
      <c r="J243" s="50">
        <v>0</v>
      </c>
      <c r="K243" s="65"/>
    </row>
    <row r="244" spans="1:11" ht="37.5" customHeight="1" thickBot="1" x14ac:dyDescent="0.3">
      <c r="A244" s="74"/>
      <c r="B244" s="68"/>
      <c r="C244" s="71"/>
      <c r="D244" s="33" t="s">
        <v>6</v>
      </c>
      <c r="E244" s="31">
        <f t="shared" si="271"/>
        <v>0</v>
      </c>
      <c r="F244" s="36">
        <v>0</v>
      </c>
      <c r="G244" s="49">
        <v>0</v>
      </c>
      <c r="H244" s="44">
        <v>0</v>
      </c>
      <c r="I244" s="50">
        <v>0</v>
      </c>
      <c r="J244" s="50">
        <v>0</v>
      </c>
      <c r="K244" s="65"/>
    </row>
    <row r="245" spans="1:11" ht="27" customHeight="1" thickBot="1" x14ac:dyDescent="0.3">
      <c r="A245" s="75"/>
      <c r="B245" s="69"/>
      <c r="C245" s="72"/>
      <c r="D245" s="33" t="s">
        <v>7</v>
      </c>
      <c r="E245" s="31">
        <f>E241+E242+E243+E244</f>
        <v>1741417.44</v>
      </c>
      <c r="F245" s="36">
        <f>F241+F242+F243+F244</f>
        <v>624094.25</v>
      </c>
      <c r="G245" s="49">
        <f t="shared" ref="G245:I245" si="272">G241+G242+G243+G244</f>
        <v>620220</v>
      </c>
      <c r="H245" s="44">
        <f t="shared" si="272"/>
        <v>497103.19</v>
      </c>
      <c r="I245" s="50">
        <f t="shared" si="272"/>
        <v>0</v>
      </c>
      <c r="J245" s="50">
        <f t="shared" ref="J245" si="273">J241+J242+J243+J244</f>
        <v>0</v>
      </c>
      <c r="K245" s="66"/>
    </row>
    <row r="246" spans="1:11" ht="50.25" customHeight="1" thickBot="1" x14ac:dyDescent="0.3">
      <c r="A246" s="73" t="s">
        <v>253</v>
      </c>
      <c r="B246" s="67" t="s">
        <v>207</v>
      </c>
      <c r="C246" s="70" t="s">
        <v>3</v>
      </c>
      <c r="D246" s="33" t="s">
        <v>29</v>
      </c>
      <c r="E246" s="31">
        <f>F246+G246+H246+I246</f>
        <v>462230</v>
      </c>
      <c r="F246" s="36">
        <v>0</v>
      </c>
      <c r="G246" s="49">
        <v>178984</v>
      </c>
      <c r="H246" s="44">
        <f>228246+85000-30000</f>
        <v>283246</v>
      </c>
      <c r="I246" s="50">
        <v>0</v>
      </c>
      <c r="J246" s="50">
        <v>0</v>
      </c>
      <c r="K246" s="64"/>
    </row>
    <row r="247" spans="1:11" ht="51" customHeight="1" thickBot="1" x14ac:dyDescent="0.3">
      <c r="A247" s="74"/>
      <c r="B247" s="68"/>
      <c r="C247" s="71"/>
      <c r="D247" s="33" t="s">
        <v>4</v>
      </c>
      <c r="E247" s="31">
        <f t="shared" ref="E247:E249" si="274">F247+G247+H247+I247</f>
        <v>0</v>
      </c>
      <c r="F247" s="36">
        <v>0</v>
      </c>
      <c r="G247" s="49">
        <v>0</v>
      </c>
      <c r="H247" s="44">
        <v>0</v>
      </c>
      <c r="I247" s="50">
        <v>0</v>
      </c>
      <c r="J247" s="50">
        <v>0</v>
      </c>
      <c r="K247" s="65"/>
    </row>
    <row r="248" spans="1:11" ht="50.25" customHeight="1" thickBot="1" x14ac:dyDescent="0.3">
      <c r="A248" s="74"/>
      <c r="B248" s="68"/>
      <c r="C248" s="71"/>
      <c r="D248" s="33" t="s">
        <v>5</v>
      </c>
      <c r="E248" s="31">
        <f t="shared" si="274"/>
        <v>0</v>
      </c>
      <c r="F248" s="36">
        <v>0</v>
      </c>
      <c r="G248" s="49">
        <v>0</v>
      </c>
      <c r="H248" s="44">
        <v>0</v>
      </c>
      <c r="I248" s="50">
        <v>0</v>
      </c>
      <c r="J248" s="50">
        <v>0</v>
      </c>
      <c r="K248" s="65"/>
    </row>
    <row r="249" spans="1:11" ht="37.5" customHeight="1" thickBot="1" x14ac:dyDescent="0.3">
      <c r="A249" s="74"/>
      <c r="B249" s="68"/>
      <c r="C249" s="71"/>
      <c r="D249" s="33" t="s">
        <v>6</v>
      </c>
      <c r="E249" s="31">
        <f t="shared" si="274"/>
        <v>0</v>
      </c>
      <c r="F249" s="36">
        <v>0</v>
      </c>
      <c r="G249" s="49">
        <v>0</v>
      </c>
      <c r="H249" s="44">
        <v>0</v>
      </c>
      <c r="I249" s="50">
        <v>0</v>
      </c>
      <c r="J249" s="50">
        <v>0</v>
      </c>
      <c r="K249" s="65"/>
    </row>
    <row r="250" spans="1:11" ht="27" customHeight="1" thickBot="1" x14ac:dyDescent="0.3">
      <c r="A250" s="75"/>
      <c r="B250" s="69"/>
      <c r="C250" s="72"/>
      <c r="D250" s="33" t="s">
        <v>7</v>
      </c>
      <c r="E250" s="31">
        <f>E246+E247+E248+E249</f>
        <v>462230</v>
      </c>
      <c r="F250" s="36">
        <f>F246+F247+F248+F249</f>
        <v>0</v>
      </c>
      <c r="G250" s="49">
        <f t="shared" ref="G250:I250" si="275">G246+G247+G248+G249</f>
        <v>178984</v>
      </c>
      <c r="H250" s="44">
        <f t="shared" si="275"/>
        <v>283246</v>
      </c>
      <c r="I250" s="50">
        <f t="shared" si="275"/>
        <v>0</v>
      </c>
      <c r="J250" s="50">
        <f t="shared" ref="J250" si="276">J246+J247+J248+J249</f>
        <v>0</v>
      </c>
      <c r="K250" s="66"/>
    </row>
    <row r="251" spans="1:11" ht="46.5" customHeight="1" thickBot="1" x14ac:dyDescent="0.3">
      <c r="A251" s="91">
        <v>16</v>
      </c>
      <c r="B251" s="67" t="s">
        <v>112</v>
      </c>
      <c r="C251" s="70" t="s">
        <v>3</v>
      </c>
      <c r="D251" s="33" t="s">
        <v>29</v>
      </c>
      <c r="E251" s="31">
        <f t="shared" ref="E251:F254" si="277">E256+E286</f>
        <v>185533.66</v>
      </c>
      <c r="F251" s="36">
        <f t="shared" si="277"/>
        <v>49087.08</v>
      </c>
      <c r="G251" s="49">
        <f t="shared" ref="G251:I251" si="278">G256+G286</f>
        <v>41900</v>
      </c>
      <c r="H251" s="44">
        <f t="shared" si="278"/>
        <v>130146.58</v>
      </c>
      <c r="I251" s="50">
        <f t="shared" si="278"/>
        <v>0</v>
      </c>
      <c r="J251" s="50">
        <f t="shared" ref="J251" si="279">J256+J286</f>
        <v>0</v>
      </c>
      <c r="K251" s="64" t="s">
        <v>154</v>
      </c>
    </row>
    <row r="252" spans="1:11" ht="48.75" customHeight="1" thickBot="1" x14ac:dyDescent="0.3">
      <c r="A252" s="92"/>
      <c r="B252" s="68"/>
      <c r="C252" s="71"/>
      <c r="D252" s="33" t="s">
        <v>4</v>
      </c>
      <c r="E252" s="31">
        <f t="shared" si="277"/>
        <v>0</v>
      </c>
      <c r="F252" s="36">
        <f t="shared" si="277"/>
        <v>0</v>
      </c>
      <c r="G252" s="49">
        <f t="shared" ref="G252:I252" si="280">G257+G287</f>
        <v>0</v>
      </c>
      <c r="H252" s="44">
        <f t="shared" si="280"/>
        <v>0</v>
      </c>
      <c r="I252" s="50">
        <f t="shared" si="280"/>
        <v>0</v>
      </c>
      <c r="J252" s="50">
        <f t="shared" ref="J252" si="281">J257+J287</f>
        <v>0</v>
      </c>
      <c r="K252" s="65"/>
    </row>
    <row r="253" spans="1:11" ht="45.75" customHeight="1" thickBot="1" x14ac:dyDescent="0.3">
      <c r="A253" s="92"/>
      <c r="B253" s="68"/>
      <c r="C253" s="71"/>
      <c r="D253" s="33" t="s">
        <v>5</v>
      </c>
      <c r="E253" s="31">
        <f t="shared" si="277"/>
        <v>769516</v>
      </c>
      <c r="F253" s="36">
        <f t="shared" si="277"/>
        <v>150296</v>
      </c>
      <c r="G253" s="49">
        <f t="shared" ref="G253:I253" si="282">G258+G288</f>
        <v>150296</v>
      </c>
      <c r="H253" s="44">
        <f t="shared" si="282"/>
        <v>156308</v>
      </c>
      <c r="I253" s="50">
        <f t="shared" si="282"/>
        <v>156308</v>
      </c>
      <c r="J253" s="50">
        <f t="shared" ref="J253" si="283">J258+J288</f>
        <v>156308</v>
      </c>
      <c r="K253" s="65"/>
    </row>
    <row r="254" spans="1:11" ht="37.5" customHeight="1" thickBot="1" x14ac:dyDescent="0.3">
      <c r="A254" s="92"/>
      <c r="B254" s="68"/>
      <c r="C254" s="71"/>
      <c r="D254" s="33" t="s">
        <v>6</v>
      </c>
      <c r="E254" s="31">
        <f t="shared" si="277"/>
        <v>0</v>
      </c>
      <c r="F254" s="36">
        <f t="shared" si="277"/>
        <v>0</v>
      </c>
      <c r="G254" s="49">
        <f t="shared" ref="G254:I254" si="284">G259+G289</f>
        <v>0</v>
      </c>
      <c r="H254" s="44">
        <f t="shared" si="284"/>
        <v>0</v>
      </c>
      <c r="I254" s="50">
        <f t="shared" si="284"/>
        <v>0</v>
      </c>
      <c r="J254" s="50">
        <f t="shared" ref="J254" si="285">J259+J289</f>
        <v>0</v>
      </c>
      <c r="K254" s="65"/>
    </row>
    <row r="255" spans="1:11" ht="27" customHeight="1" thickBot="1" x14ac:dyDescent="0.3">
      <c r="A255" s="93"/>
      <c r="B255" s="69"/>
      <c r="C255" s="72"/>
      <c r="D255" s="33" t="s">
        <v>7</v>
      </c>
      <c r="E255" s="31">
        <f t="shared" ref="E255:F255" si="286">E251+E252+E253+E254</f>
        <v>955049.66</v>
      </c>
      <c r="F255" s="36">
        <f t="shared" si="286"/>
        <v>199383.08000000002</v>
      </c>
      <c r="G255" s="49">
        <f t="shared" ref="G255:I255" si="287">G251+G252+G253+G254</f>
        <v>192196</v>
      </c>
      <c r="H255" s="44">
        <f t="shared" si="287"/>
        <v>286454.58</v>
      </c>
      <c r="I255" s="50">
        <f t="shared" si="287"/>
        <v>156308</v>
      </c>
      <c r="J255" s="50">
        <f t="shared" ref="J255" si="288">J251+J252+J253+J254</f>
        <v>156308</v>
      </c>
      <c r="K255" s="66"/>
    </row>
    <row r="256" spans="1:11" ht="46.5" customHeight="1" thickBot="1" x14ac:dyDescent="0.3">
      <c r="A256" s="73" t="s">
        <v>115</v>
      </c>
      <c r="B256" s="67" t="s">
        <v>61</v>
      </c>
      <c r="C256" s="70" t="s">
        <v>3</v>
      </c>
      <c r="D256" s="33" t="s">
        <v>29</v>
      </c>
      <c r="E256" s="31">
        <f>F256+G256+H256+I256</f>
        <v>0</v>
      </c>
      <c r="F256" s="36">
        <v>0</v>
      </c>
      <c r="G256" s="49">
        <v>0</v>
      </c>
      <c r="H256" s="44">
        <v>0</v>
      </c>
      <c r="I256" s="50">
        <v>0</v>
      </c>
      <c r="J256" s="50">
        <v>0</v>
      </c>
      <c r="K256" s="64"/>
    </row>
    <row r="257" spans="1:11" ht="50.25" customHeight="1" thickBot="1" x14ac:dyDescent="0.3">
      <c r="A257" s="74"/>
      <c r="B257" s="68"/>
      <c r="C257" s="71"/>
      <c r="D257" s="33" t="s">
        <v>4</v>
      </c>
      <c r="E257" s="31">
        <f t="shared" ref="E257:E259" si="289">F257+G257+H257+I257</f>
        <v>0</v>
      </c>
      <c r="F257" s="36">
        <v>0</v>
      </c>
      <c r="G257" s="49">
        <v>0</v>
      </c>
      <c r="H257" s="44">
        <v>0</v>
      </c>
      <c r="I257" s="50">
        <v>0</v>
      </c>
      <c r="J257" s="50">
        <v>0</v>
      </c>
      <c r="K257" s="65"/>
    </row>
    <row r="258" spans="1:11" ht="50.25" customHeight="1" thickBot="1" x14ac:dyDescent="0.3">
      <c r="A258" s="74"/>
      <c r="B258" s="68"/>
      <c r="C258" s="71"/>
      <c r="D258" s="33" t="s">
        <v>5</v>
      </c>
      <c r="E258" s="31">
        <f>F258+G258+H258+I258+J258</f>
        <v>769516</v>
      </c>
      <c r="F258" s="36">
        <v>150296</v>
      </c>
      <c r="G258" s="49">
        <v>150296</v>
      </c>
      <c r="H258" s="44">
        <v>156308</v>
      </c>
      <c r="I258" s="50">
        <v>156308</v>
      </c>
      <c r="J258" s="50">
        <v>156308</v>
      </c>
      <c r="K258" s="65"/>
    </row>
    <row r="259" spans="1:11" ht="36" customHeight="1" thickBot="1" x14ac:dyDescent="0.3">
      <c r="A259" s="74"/>
      <c r="B259" s="68"/>
      <c r="C259" s="71"/>
      <c r="D259" s="33" t="s">
        <v>6</v>
      </c>
      <c r="E259" s="31">
        <f t="shared" si="289"/>
        <v>0</v>
      </c>
      <c r="F259" s="36">
        <v>0</v>
      </c>
      <c r="G259" s="49">
        <v>0</v>
      </c>
      <c r="H259" s="44">
        <v>0</v>
      </c>
      <c r="I259" s="50">
        <v>0</v>
      </c>
      <c r="J259" s="50">
        <v>0</v>
      </c>
      <c r="K259" s="65"/>
    </row>
    <row r="260" spans="1:11" ht="27" customHeight="1" thickBot="1" x14ac:dyDescent="0.3">
      <c r="A260" s="75"/>
      <c r="B260" s="69"/>
      <c r="C260" s="72"/>
      <c r="D260" s="33" t="s">
        <v>7</v>
      </c>
      <c r="E260" s="31">
        <f t="shared" ref="E260:F260" si="290">E256+E257+E258+E259</f>
        <v>769516</v>
      </c>
      <c r="F260" s="36">
        <f t="shared" si="290"/>
        <v>150296</v>
      </c>
      <c r="G260" s="49">
        <f t="shared" ref="G260:I260" si="291">G256+G257+G258+G259</f>
        <v>150296</v>
      </c>
      <c r="H260" s="44">
        <f t="shared" si="291"/>
        <v>156308</v>
      </c>
      <c r="I260" s="50">
        <f t="shared" si="291"/>
        <v>156308</v>
      </c>
      <c r="J260" s="50">
        <f t="shared" ref="J260" si="292">J256+J257+J258+J259</f>
        <v>156308</v>
      </c>
      <c r="K260" s="66"/>
    </row>
    <row r="261" spans="1:11" ht="48.75" customHeight="1" thickBot="1" x14ac:dyDescent="0.3">
      <c r="A261" s="73"/>
      <c r="B261" s="85" t="s">
        <v>162</v>
      </c>
      <c r="C261" s="70" t="s">
        <v>3</v>
      </c>
      <c r="D261" s="33" t="s">
        <v>29</v>
      </c>
      <c r="E261" s="31">
        <f>E266+E276+E281+E271</f>
        <v>221133.66</v>
      </c>
      <c r="F261" s="36">
        <f>F266+F276+F281+F271</f>
        <v>49087.08</v>
      </c>
      <c r="G261" s="49">
        <f t="shared" ref="G261:I261" si="293">G266+G276+G281+G271</f>
        <v>41900</v>
      </c>
      <c r="H261" s="44">
        <f t="shared" si="293"/>
        <v>130146.58</v>
      </c>
      <c r="I261" s="50">
        <f t="shared" si="293"/>
        <v>0</v>
      </c>
      <c r="J261" s="50">
        <f t="shared" ref="J261" si="294">J266+J276+J281+J271</f>
        <v>0</v>
      </c>
      <c r="K261" s="64"/>
    </row>
    <row r="262" spans="1:11" ht="50.25" customHeight="1" thickBot="1" x14ac:dyDescent="0.3">
      <c r="A262" s="74"/>
      <c r="B262" s="86"/>
      <c r="C262" s="71"/>
      <c r="D262" s="33" t="s">
        <v>4</v>
      </c>
      <c r="E262" s="31">
        <f t="shared" ref="E262:F264" si="295">E267+E277+E282</f>
        <v>0</v>
      </c>
      <c r="F262" s="36">
        <f t="shared" si="295"/>
        <v>0</v>
      </c>
      <c r="G262" s="49">
        <f t="shared" ref="G262:I262" si="296">G267+G277+G282</f>
        <v>0</v>
      </c>
      <c r="H262" s="44">
        <f t="shared" si="296"/>
        <v>0</v>
      </c>
      <c r="I262" s="50">
        <f t="shared" si="296"/>
        <v>0</v>
      </c>
      <c r="J262" s="50">
        <f t="shared" ref="J262" si="297">J267+J277+J282</f>
        <v>0</v>
      </c>
      <c r="K262" s="65"/>
    </row>
    <row r="263" spans="1:11" ht="46.5" customHeight="1" thickBot="1" x14ac:dyDescent="0.3">
      <c r="A263" s="74"/>
      <c r="B263" s="86"/>
      <c r="C263" s="71"/>
      <c r="D263" s="33" t="s">
        <v>5</v>
      </c>
      <c r="E263" s="31">
        <f t="shared" si="295"/>
        <v>0</v>
      </c>
      <c r="F263" s="36">
        <f t="shared" si="295"/>
        <v>0</v>
      </c>
      <c r="G263" s="49">
        <f t="shared" ref="G263:I263" si="298">G268+G278+G283</f>
        <v>0</v>
      </c>
      <c r="H263" s="44">
        <f t="shared" si="298"/>
        <v>0</v>
      </c>
      <c r="I263" s="50">
        <f t="shared" si="298"/>
        <v>0</v>
      </c>
      <c r="J263" s="50">
        <f t="shared" ref="J263" si="299">J268+J278+J283</f>
        <v>0</v>
      </c>
      <c r="K263" s="65"/>
    </row>
    <row r="264" spans="1:11" ht="37.5" customHeight="1" thickBot="1" x14ac:dyDescent="0.3">
      <c r="A264" s="74"/>
      <c r="B264" s="86"/>
      <c r="C264" s="71"/>
      <c r="D264" s="33" t="s">
        <v>6</v>
      </c>
      <c r="E264" s="31">
        <f t="shared" si="295"/>
        <v>0</v>
      </c>
      <c r="F264" s="36">
        <f t="shared" si="295"/>
        <v>0</v>
      </c>
      <c r="G264" s="49">
        <f t="shared" ref="G264:I264" si="300">G269+G279+G284</f>
        <v>0</v>
      </c>
      <c r="H264" s="44">
        <f t="shared" si="300"/>
        <v>0</v>
      </c>
      <c r="I264" s="50">
        <f t="shared" si="300"/>
        <v>0</v>
      </c>
      <c r="J264" s="50">
        <f t="shared" ref="J264" si="301">J269+J279+J284</f>
        <v>0</v>
      </c>
      <c r="K264" s="65"/>
    </row>
    <row r="265" spans="1:11" ht="27" customHeight="1" thickBot="1" x14ac:dyDescent="0.3">
      <c r="A265" s="75"/>
      <c r="B265" s="86"/>
      <c r="C265" s="72"/>
      <c r="D265" s="33" t="s">
        <v>7</v>
      </c>
      <c r="E265" s="31">
        <f t="shared" ref="E265:F265" si="302">E261+E262+E263+E264</f>
        <v>221133.66</v>
      </c>
      <c r="F265" s="36">
        <f t="shared" si="302"/>
        <v>49087.08</v>
      </c>
      <c r="G265" s="49">
        <f t="shared" ref="G265:I265" si="303">G261+G262+G263+G264</f>
        <v>41900</v>
      </c>
      <c r="H265" s="44">
        <f t="shared" si="303"/>
        <v>130146.58</v>
      </c>
      <c r="I265" s="50">
        <f t="shared" si="303"/>
        <v>0</v>
      </c>
      <c r="J265" s="50">
        <f t="shared" ref="J265" si="304">J261+J262+J263+J264</f>
        <v>0</v>
      </c>
      <c r="K265" s="66"/>
    </row>
    <row r="266" spans="1:11" ht="44.25" customHeight="1" x14ac:dyDescent="0.25">
      <c r="A266" s="139" t="s">
        <v>35</v>
      </c>
      <c r="B266" s="115"/>
      <c r="C266" s="117" t="s">
        <v>3</v>
      </c>
      <c r="D266" s="22" t="s">
        <v>29</v>
      </c>
      <c r="E266" s="11">
        <f>F266+G266+H266+I266</f>
        <v>14000</v>
      </c>
      <c r="F266" s="37">
        <v>3000</v>
      </c>
      <c r="G266" s="47">
        <v>2500</v>
      </c>
      <c r="H266" s="10">
        <v>8500</v>
      </c>
      <c r="I266" s="48">
        <v>0</v>
      </c>
      <c r="J266" s="48">
        <v>0</v>
      </c>
      <c r="K266" s="61"/>
    </row>
    <row r="267" spans="1:11" ht="45" customHeight="1" x14ac:dyDescent="0.25">
      <c r="A267" s="140"/>
      <c r="B267" s="116"/>
      <c r="C267" s="118"/>
      <c r="D267" s="23" t="s">
        <v>4</v>
      </c>
      <c r="E267" s="10">
        <f t="shared" ref="E267:E269" si="305">F267+G267+H267+I267</f>
        <v>0</v>
      </c>
      <c r="F267" s="38">
        <v>0</v>
      </c>
      <c r="G267" s="47">
        <v>0</v>
      </c>
      <c r="H267" s="10">
        <v>0</v>
      </c>
      <c r="I267" s="48">
        <v>0</v>
      </c>
      <c r="J267" s="48">
        <v>0</v>
      </c>
      <c r="K267" s="62"/>
    </row>
    <row r="268" spans="1:11" ht="47.25" customHeight="1" x14ac:dyDescent="0.25">
      <c r="A268" s="140"/>
      <c r="B268" s="116"/>
      <c r="C268" s="118"/>
      <c r="D268" s="23" t="s">
        <v>5</v>
      </c>
      <c r="E268" s="10">
        <f t="shared" si="305"/>
        <v>0</v>
      </c>
      <c r="F268" s="38">
        <v>0</v>
      </c>
      <c r="G268" s="47">
        <v>0</v>
      </c>
      <c r="H268" s="10">
        <v>0</v>
      </c>
      <c r="I268" s="48">
        <v>0</v>
      </c>
      <c r="J268" s="48">
        <v>0</v>
      </c>
      <c r="K268" s="62"/>
    </row>
    <row r="269" spans="1:11" ht="39" customHeight="1" x14ac:dyDescent="0.25">
      <c r="A269" s="140"/>
      <c r="B269" s="116"/>
      <c r="C269" s="118"/>
      <c r="D269" s="23" t="s">
        <v>6</v>
      </c>
      <c r="E269" s="10">
        <f t="shared" si="305"/>
        <v>0</v>
      </c>
      <c r="F269" s="38">
        <v>0</v>
      </c>
      <c r="G269" s="47">
        <v>0</v>
      </c>
      <c r="H269" s="10">
        <v>0</v>
      </c>
      <c r="I269" s="48">
        <v>0</v>
      </c>
      <c r="J269" s="48">
        <v>0</v>
      </c>
      <c r="K269" s="62"/>
    </row>
    <row r="270" spans="1:11" ht="27" customHeight="1" thickBot="1" x14ac:dyDescent="0.3">
      <c r="A270" s="140"/>
      <c r="B270" s="116"/>
      <c r="C270" s="118"/>
      <c r="D270" s="24" t="s">
        <v>7</v>
      </c>
      <c r="E270" s="12">
        <f t="shared" ref="E270:F270" si="306">E266+E267+E268+E269</f>
        <v>14000</v>
      </c>
      <c r="F270" s="39">
        <f t="shared" si="306"/>
        <v>3000</v>
      </c>
      <c r="G270" s="47">
        <f t="shared" ref="G270:I270" si="307">G266+G267+G268+G269</f>
        <v>2500</v>
      </c>
      <c r="H270" s="10">
        <f t="shared" si="307"/>
        <v>8500</v>
      </c>
      <c r="I270" s="48">
        <f t="shared" si="307"/>
        <v>0</v>
      </c>
      <c r="J270" s="48">
        <f t="shared" ref="J270" si="308">J266+J267+J268+J269</f>
        <v>0</v>
      </c>
      <c r="K270" s="63"/>
    </row>
    <row r="271" spans="1:11" ht="50.25" customHeight="1" x14ac:dyDescent="0.25">
      <c r="A271" s="113"/>
      <c r="B271" s="115"/>
      <c r="C271" s="117" t="s">
        <v>173</v>
      </c>
      <c r="D271" s="22" t="s">
        <v>29</v>
      </c>
      <c r="E271" s="11">
        <f>F271+G271+H271+I271</f>
        <v>0</v>
      </c>
      <c r="F271" s="37">
        <v>0</v>
      </c>
      <c r="G271" s="47">
        <v>0</v>
      </c>
      <c r="H271" s="10">
        <v>0</v>
      </c>
      <c r="I271" s="48">
        <v>0</v>
      </c>
      <c r="J271" s="48">
        <v>0</v>
      </c>
      <c r="K271" s="61"/>
    </row>
    <row r="272" spans="1:11" ht="51" customHeight="1" x14ac:dyDescent="0.25">
      <c r="A272" s="114"/>
      <c r="B272" s="116"/>
      <c r="C272" s="118"/>
      <c r="D272" s="23" t="s">
        <v>4</v>
      </c>
      <c r="E272" s="10">
        <f t="shared" ref="E272:E274" si="309">F272+G272+H272+I272</f>
        <v>0</v>
      </c>
      <c r="F272" s="38">
        <v>0</v>
      </c>
      <c r="G272" s="47">
        <v>0</v>
      </c>
      <c r="H272" s="10">
        <v>0</v>
      </c>
      <c r="I272" s="48">
        <v>0</v>
      </c>
      <c r="J272" s="48">
        <v>0</v>
      </c>
      <c r="K272" s="62"/>
    </row>
    <row r="273" spans="1:11" ht="45" customHeight="1" x14ac:dyDescent="0.25">
      <c r="A273" s="114"/>
      <c r="B273" s="116"/>
      <c r="C273" s="118"/>
      <c r="D273" s="23" t="s">
        <v>5</v>
      </c>
      <c r="E273" s="10">
        <f t="shared" si="309"/>
        <v>0</v>
      </c>
      <c r="F273" s="38">
        <v>0</v>
      </c>
      <c r="G273" s="47">
        <v>0</v>
      </c>
      <c r="H273" s="10">
        <v>0</v>
      </c>
      <c r="I273" s="48">
        <v>0</v>
      </c>
      <c r="J273" s="48">
        <v>0</v>
      </c>
      <c r="K273" s="62"/>
    </row>
    <row r="274" spans="1:11" ht="42" customHeight="1" x14ac:dyDescent="0.25">
      <c r="A274" s="114"/>
      <c r="B274" s="116"/>
      <c r="C274" s="118"/>
      <c r="D274" s="23" t="s">
        <v>6</v>
      </c>
      <c r="E274" s="10">
        <f t="shared" si="309"/>
        <v>0</v>
      </c>
      <c r="F274" s="38">
        <v>0</v>
      </c>
      <c r="G274" s="47">
        <v>0</v>
      </c>
      <c r="H274" s="10">
        <v>0</v>
      </c>
      <c r="I274" s="48">
        <v>0</v>
      </c>
      <c r="J274" s="48">
        <v>0</v>
      </c>
      <c r="K274" s="62"/>
    </row>
    <row r="275" spans="1:11" ht="27" customHeight="1" thickBot="1" x14ac:dyDescent="0.3">
      <c r="A275" s="114"/>
      <c r="B275" s="116"/>
      <c r="C275" s="118"/>
      <c r="D275" s="24" t="s">
        <v>7</v>
      </c>
      <c r="E275" s="12">
        <f t="shared" ref="E275:I275" si="310">E271+E272+E273+E274</f>
        <v>0</v>
      </c>
      <c r="F275" s="39">
        <f t="shared" si="310"/>
        <v>0</v>
      </c>
      <c r="G275" s="47">
        <f t="shared" si="310"/>
        <v>0</v>
      </c>
      <c r="H275" s="10">
        <f t="shared" si="310"/>
        <v>0</v>
      </c>
      <c r="I275" s="48">
        <f t="shared" si="310"/>
        <v>0</v>
      </c>
      <c r="J275" s="48">
        <f t="shared" ref="J275" si="311">J271+J272+J273+J274</f>
        <v>0</v>
      </c>
      <c r="K275" s="63"/>
    </row>
    <row r="276" spans="1:11" ht="45.75" customHeight="1" x14ac:dyDescent="0.25">
      <c r="A276" s="113"/>
      <c r="B276" s="115"/>
      <c r="C276" s="117" t="s">
        <v>33</v>
      </c>
      <c r="D276" s="22" t="s">
        <v>29</v>
      </c>
      <c r="E276" s="11">
        <f>F276+G276+H276+I276</f>
        <v>191546.58000000002</v>
      </c>
      <c r="F276" s="37">
        <v>40000</v>
      </c>
      <c r="G276" s="47">
        <v>38500</v>
      </c>
      <c r="H276" s="10">
        <f>36000-3600-500+2400+800+77946.58</f>
        <v>113046.58</v>
      </c>
      <c r="I276" s="48">
        <v>0</v>
      </c>
      <c r="J276" s="48">
        <v>0</v>
      </c>
      <c r="K276" s="61"/>
    </row>
    <row r="277" spans="1:11" ht="46.5" customHeight="1" x14ac:dyDescent="0.25">
      <c r="A277" s="114"/>
      <c r="B277" s="116"/>
      <c r="C277" s="118"/>
      <c r="D277" s="23" t="s">
        <v>4</v>
      </c>
      <c r="E277" s="10">
        <f t="shared" ref="E277:E279" si="312">F277+G277+H277+I277</f>
        <v>0</v>
      </c>
      <c r="F277" s="38">
        <v>0</v>
      </c>
      <c r="G277" s="47">
        <v>0</v>
      </c>
      <c r="H277" s="10">
        <v>0</v>
      </c>
      <c r="I277" s="48">
        <v>0</v>
      </c>
      <c r="J277" s="48">
        <v>0</v>
      </c>
      <c r="K277" s="62"/>
    </row>
    <row r="278" spans="1:11" ht="45.75" customHeight="1" x14ac:dyDescent="0.25">
      <c r="A278" s="114"/>
      <c r="B278" s="116"/>
      <c r="C278" s="118"/>
      <c r="D278" s="23" t="s">
        <v>5</v>
      </c>
      <c r="E278" s="10">
        <f t="shared" si="312"/>
        <v>0</v>
      </c>
      <c r="F278" s="38">
        <v>0</v>
      </c>
      <c r="G278" s="47">
        <v>0</v>
      </c>
      <c r="H278" s="10">
        <v>0</v>
      </c>
      <c r="I278" s="48">
        <v>0</v>
      </c>
      <c r="J278" s="48">
        <v>0</v>
      </c>
      <c r="K278" s="62"/>
    </row>
    <row r="279" spans="1:11" ht="38.25" customHeight="1" x14ac:dyDescent="0.25">
      <c r="A279" s="114"/>
      <c r="B279" s="116"/>
      <c r="C279" s="118"/>
      <c r="D279" s="23" t="s">
        <v>6</v>
      </c>
      <c r="E279" s="10">
        <f t="shared" si="312"/>
        <v>0</v>
      </c>
      <c r="F279" s="38">
        <v>0</v>
      </c>
      <c r="G279" s="47">
        <v>0</v>
      </c>
      <c r="H279" s="10">
        <v>0</v>
      </c>
      <c r="I279" s="48">
        <v>0</v>
      </c>
      <c r="J279" s="48">
        <v>0</v>
      </c>
      <c r="K279" s="62"/>
    </row>
    <row r="280" spans="1:11" ht="27" customHeight="1" thickBot="1" x14ac:dyDescent="0.3">
      <c r="A280" s="114"/>
      <c r="B280" s="116"/>
      <c r="C280" s="118"/>
      <c r="D280" s="24" t="s">
        <v>7</v>
      </c>
      <c r="E280" s="12">
        <f t="shared" ref="E280:F280" si="313">E276+E277+E278+E279</f>
        <v>191546.58000000002</v>
      </c>
      <c r="F280" s="39">
        <f t="shared" si="313"/>
        <v>40000</v>
      </c>
      <c r="G280" s="47">
        <f t="shared" ref="G280:I280" si="314">G276+G277+G278+G279</f>
        <v>38500</v>
      </c>
      <c r="H280" s="10">
        <f t="shared" si="314"/>
        <v>113046.58</v>
      </c>
      <c r="I280" s="48">
        <f t="shared" si="314"/>
        <v>0</v>
      </c>
      <c r="J280" s="48">
        <f t="shared" ref="J280" si="315">J276+J277+J278+J279</f>
        <v>0</v>
      </c>
      <c r="K280" s="63"/>
    </row>
    <row r="281" spans="1:11" ht="48" customHeight="1" x14ac:dyDescent="0.25">
      <c r="A281" s="113"/>
      <c r="B281" s="115"/>
      <c r="C281" s="117" t="s">
        <v>34</v>
      </c>
      <c r="D281" s="30" t="s">
        <v>29</v>
      </c>
      <c r="E281" s="16">
        <f>F281+G281+H281+I281</f>
        <v>15587.08</v>
      </c>
      <c r="F281" s="40">
        <v>6087.08</v>
      </c>
      <c r="G281" s="47">
        <v>900</v>
      </c>
      <c r="H281" s="10">
        <v>8600</v>
      </c>
      <c r="I281" s="48">
        <v>0</v>
      </c>
      <c r="J281" s="48">
        <v>0</v>
      </c>
      <c r="K281" s="61"/>
    </row>
    <row r="282" spans="1:11" ht="45" customHeight="1" x14ac:dyDescent="0.25">
      <c r="A282" s="114"/>
      <c r="B282" s="116"/>
      <c r="C282" s="118"/>
      <c r="D282" s="23" t="s">
        <v>4</v>
      </c>
      <c r="E282" s="10">
        <f t="shared" ref="E282:E284" si="316">F282+G282+H282+I282</f>
        <v>0</v>
      </c>
      <c r="F282" s="38">
        <v>0</v>
      </c>
      <c r="G282" s="47">
        <v>0</v>
      </c>
      <c r="H282" s="10">
        <v>0</v>
      </c>
      <c r="I282" s="48">
        <v>0</v>
      </c>
      <c r="J282" s="48">
        <v>0</v>
      </c>
      <c r="K282" s="62"/>
    </row>
    <row r="283" spans="1:11" ht="45" customHeight="1" x14ac:dyDescent="0.25">
      <c r="A283" s="114"/>
      <c r="B283" s="116"/>
      <c r="C283" s="118"/>
      <c r="D283" s="23" t="s">
        <v>5</v>
      </c>
      <c r="E283" s="10">
        <f t="shared" si="316"/>
        <v>0</v>
      </c>
      <c r="F283" s="38">
        <v>0</v>
      </c>
      <c r="G283" s="47">
        <v>0</v>
      </c>
      <c r="H283" s="10">
        <v>0</v>
      </c>
      <c r="I283" s="48">
        <v>0</v>
      </c>
      <c r="J283" s="48">
        <v>0</v>
      </c>
      <c r="K283" s="62"/>
    </row>
    <row r="284" spans="1:11" ht="35.25" customHeight="1" x14ac:dyDescent="0.25">
      <c r="A284" s="114"/>
      <c r="B284" s="116"/>
      <c r="C284" s="118"/>
      <c r="D284" s="23" t="s">
        <v>6</v>
      </c>
      <c r="E284" s="10">
        <f t="shared" si="316"/>
        <v>0</v>
      </c>
      <c r="F284" s="38">
        <v>0</v>
      </c>
      <c r="G284" s="47">
        <v>0</v>
      </c>
      <c r="H284" s="10">
        <v>0</v>
      </c>
      <c r="I284" s="48">
        <v>0</v>
      </c>
      <c r="J284" s="48">
        <v>0</v>
      </c>
      <c r="K284" s="62"/>
    </row>
    <row r="285" spans="1:11" ht="27" customHeight="1" thickBot="1" x14ac:dyDescent="0.3">
      <c r="A285" s="114"/>
      <c r="B285" s="116"/>
      <c r="C285" s="118"/>
      <c r="D285" s="24" t="s">
        <v>7</v>
      </c>
      <c r="E285" s="12">
        <f t="shared" ref="E285:F285" si="317">E281+E282+E283+E284</f>
        <v>15587.08</v>
      </c>
      <c r="F285" s="39">
        <f t="shared" si="317"/>
        <v>6087.08</v>
      </c>
      <c r="G285" s="47">
        <f t="shared" ref="G285:I285" si="318">G281+G282+G283+G284</f>
        <v>900</v>
      </c>
      <c r="H285" s="10">
        <f t="shared" si="318"/>
        <v>8600</v>
      </c>
      <c r="I285" s="48">
        <f t="shared" si="318"/>
        <v>0</v>
      </c>
      <c r="J285" s="48">
        <f t="shared" ref="J285" si="319">J281+J282+J283+J284</f>
        <v>0</v>
      </c>
      <c r="K285" s="63"/>
    </row>
    <row r="286" spans="1:11" ht="51" customHeight="1" thickBot="1" x14ac:dyDescent="0.3">
      <c r="A286" s="73" t="s">
        <v>116</v>
      </c>
      <c r="B286" s="67" t="s">
        <v>208</v>
      </c>
      <c r="C286" s="70" t="s">
        <v>209</v>
      </c>
      <c r="D286" s="33" t="s">
        <v>29</v>
      </c>
      <c r="E286" s="31">
        <f t="shared" ref="E286:F289" si="320">E291+E296</f>
        <v>185533.66</v>
      </c>
      <c r="F286" s="36">
        <f t="shared" si="320"/>
        <v>49087.08</v>
      </c>
      <c r="G286" s="49">
        <f>G291+G296+G301</f>
        <v>41900</v>
      </c>
      <c r="H286" s="44">
        <f t="shared" ref="H286:I286" si="321">H291+H296</f>
        <v>130146.58</v>
      </c>
      <c r="I286" s="50">
        <f t="shared" si="321"/>
        <v>0</v>
      </c>
      <c r="J286" s="50">
        <f t="shared" ref="J286" si="322">J291+J296</f>
        <v>0</v>
      </c>
      <c r="K286" s="64"/>
    </row>
    <row r="287" spans="1:11" ht="45" customHeight="1" thickBot="1" x14ac:dyDescent="0.3">
      <c r="A287" s="74"/>
      <c r="B287" s="68"/>
      <c r="C287" s="71"/>
      <c r="D287" s="33" t="s">
        <v>4</v>
      </c>
      <c r="E287" s="31">
        <f t="shared" si="320"/>
        <v>0</v>
      </c>
      <c r="F287" s="36">
        <f t="shared" si="320"/>
        <v>0</v>
      </c>
      <c r="G287" s="49">
        <f t="shared" ref="G287:I287" si="323">G292+G297</f>
        <v>0</v>
      </c>
      <c r="H287" s="44">
        <f t="shared" si="323"/>
        <v>0</v>
      </c>
      <c r="I287" s="50">
        <f t="shared" si="323"/>
        <v>0</v>
      </c>
      <c r="J287" s="50">
        <f t="shared" ref="J287" si="324">J292+J297</f>
        <v>0</v>
      </c>
      <c r="K287" s="65"/>
    </row>
    <row r="288" spans="1:11" ht="46.5" customHeight="1" thickBot="1" x14ac:dyDescent="0.3">
      <c r="A288" s="74"/>
      <c r="B288" s="68"/>
      <c r="C288" s="71"/>
      <c r="D288" s="33" t="s">
        <v>5</v>
      </c>
      <c r="E288" s="31">
        <f t="shared" si="320"/>
        <v>0</v>
      </c>
      <c r="F288" s="36">
        <f t="shared" si="320"/>
        <v>0</v>
      </c>
      <c r="G288" s="49">
        <f t="shared" ref="G288:I288" si="325">G293+G298</f>
        <v>0</v>
      </c>
      <c r="H288" s="44">
        <f t="shared" si="325"/>
        <v>0</v>
      </c>
      <c r="I288" s="50">
        <f t="shared" si="325"/>
        <v>0</v>
      </c>
      <c r="J288" s="50">
        <f t="shared" ref="J288" si="326">J293+J298</f>
        <v>0</v>
      </c>
      <c r="K288" s="65"/>
    </row>
    <row r="289" spans="1:11" ht="37.5" customHeight="1" thickBot="1" x14ac:dyDescent="0.3">
      <c r="A289" s="74"/>
      <c r="B289" s="68"/>
      <c r="C289" s="71"/>
      <c r="D289" s="33" t="s">
        <v>6</v>
      </c>
      <c r="E289" s="31">
        <f t="shared" si="320"/>
        <v>0</v>
      </c>
      <c r="F289" s="36">
        <f t="shared" si="320"/>
        <v>0</v>
      </c>
      <c r="G289" s="49">
        <f t="shared" ref="G289:I289" si="327">G294+G299</f>
        <v>0</v>
      </c>
      <c r="H289" s="44">
        <f t="shared" si="327"/>
        <v>0</v>
      </c>
      <c r="I289" s="50">
        <f t="shared" si="327"/>
        <v>0</v>
      </c>
      <c r="J289" s="50">
        <f t="shared" ref="J289" si="328">J294+J299</f>
        <v>0</v>
      </c>
      <c r="K289" s="65"/>
    </row>
    <row r="290" spans="1:11" ht="44.25" customHeight="1" thickBot="1" x14ac:dyDescent="0.3">
      <c r="A290" s="75"/>
      <c r="B290" s="69"/>
      <c r="C290" s="72"/>
      <c r="D290" s="33" t="s">
        <v>7</v>
      </c>
      <c r="E290" s="31">
        <f t="shared" ref="E290:F290" si="329">E286+E287+E288+E289</f>
        <v>185533.66</v>
      </c>
      <c r="F290" s="36">
        <f t="shared" si="329"/>
        <v>49087.08</v>
      </c>
      <c r="G290" s="49">
        <f t="shared" ref="G290:I290" si="330">G286+G287+G288+G289</f>
        <v>41900</v>
      </c>
      <c r="H290" s="44">
        <f t="shared" si="330"/>
        <v>130146.58</v>
      </c>
      <c r="I290" s="50">
        <f t="shared" si="330"/>
        <v>0</v>
      </c>
      <c r="J290" s="50">
        <f t="shared" ref="J290" si="331">J286+J287+J288+J289</f>
        <v>0</v>
      </c>
      <c r="K290" s="66"/>
    </row>
    <row r="291" spans="1:11" ht="56.25" customHeight="1" thickBot="1" x14ac:dyDescent="0.3">
      <c r="A291" s="80" t="s">
        <v>254</v>
      </c>
      <c r="B291" s="86" t="s">
        <v>25</v>
      </c>
      <c r="C291" s="134" t="s">
        <v>299</v>
      </c>
      <c r="D291" s="13" t="s">
        <v>29</v>
      </c>
      <c r="E291" s="4">
        <f>F291+G291+H291+I291</f>
        <v>130133.66</v>
      </c>
      <c r="F291" s="35">
        <v>43387.08</v>
      </c>
      <c r="G291" s="47">
        <v>2900</v>
      </c>
      <c r="H291" s="10">
        <f>5900+77946.58</f>
        <v>83846.58</v>
      </c>
      <c r="I291" s="48">
        <v>0</v>
      </c>
      <c r="J291" s="48">
        <v>0</v>
      </c>
      <c r="K291" s="61"/>
    </row>
    <row r="292" spans="1:11" ht="63.75" customHeight="1" thickBot="1" x14ac:dyDescent="0.3">
      <c r="A292" s="80"/>
      <c r="B292" s="86"/>
      <c r="C292" s="135"/>
      <c r="D292" s="13" t="s">
        <v>4</v>
      </c>
      <c r="E292" s="4">
        <f t="shared" ref="E292:E294" si="332">F292+G292+H292+I292</f>
        <v>0</v>
      </c>
      <c r="F292" s="35">
        <v>0</v>
      </c>
      <c r="G292" s="47">
        <v>0</v>
      </c>
      <c r="H292" s="10">
        <v>0</v>
      </c>
      <c r="I292" s="48">
        <v>0</v>
      </c>
      <c r="J292" s="48">
        <v>0</v>
      </c>
      <c r="K292" s="62"/>
    </row>
    <row r="293" spans="1:11" ht="57" customHeight="1" thickBot="1" x14ac:dyDescent="0.3">
      <c r="A293" s="80"/>
      <c r="B293" s="86"/>
      <c r="C293" s="135"/>
      <c r="D293" s="13" t="s">
        <v>5</v>
      </c>
      <c r="E293" s="4">
        <f t="shared" si="332"/>
        <v>0</v>
      </c>
      <c r="F293" s="35">
        <v>0</v>
      </c>
      <c r="G293" s="47">
        <v>0</v>
      </c>
      <c r="H293" s="10">
        <v>0</v>
      </c>
      <c r="I293" s="48">
        <v>0</v>
      </c>
      <c r="J293" s="48">
        <v>0</v>
      </c>
      <c r="K293" s="62"/>
    </row>
    <row r="294" spans="1:11" ht="56.25" customHeight="1" thickBot="1" x14ac:dyDescent="0.3">
      <c r="A294" s="80"/>
      <c r="B294" s="86"/>
      <c r="C294" s="135"/>
      <c r="D294" s="13" t="s">
        <v>6</v>
      </c>
      <c r="E294" s="4">
        <f t="shared" si="332"/>
        <v>0</v>
      </c>
      <c r="F294" s="35">
        <v>0</v>
      </c>
      <c r="G294" s="47">
        <v>0</v>
      </c>
      <c r="H294" s="10">
        <v>0</v>
      </c>
      <c r="I294" s="48">
        <v>0</v>
      </c>
      <c r="J294" s="48">
        <v>0</v>
      </c>
      <c r="K294" s="62"/>
    </row>
    <row r="295" spans="1:11" ht="41.25" customHeight="1" thickBot="1" x14ac:dyDescent="0.3">
      <c r="A295" s="81"/>
      <c r="B295" s="87"/>
      <c r="C295" s="136"/>
      <c r="D295" s="13" t="s">
        <v>7</v>
      </c>
      <c r="E295" s="4">
        <f t="shared" ref="E295:F295" si="333">E291+E292+E293+E294</f>
        <v>130133.66</v>
      </c>
      <c r="F295" s="35">
        <f t="shared" si="333"/>
        <v>43387.08</v>
      </c>
      <c r="G295" s="47">
        <f t="shared" ref="G295:I295" si="334">G291+G292+G293+G294</f>
        <v>2900</v>
      </c>
      <c r="H295" s="10">
        <f t="shared" si="334"/>
        <v>83846.58</v>
      </c>
      <c r="I295" s="48">
        <f t="shared" si="334"/>
        <v>0</v>
      </c>
      <c r="J295" s="48">
        <f t="shared" ref="J295" si="335">J291+J292+J293+J294</f>
        <v>0</v>
      </c>
      <c r="K295" s="63"/>
    </row>
    <row r="296" spans="1:11" ht="52.5" customHeight="1" thickBot="1" x14ac:dyDescent="0.3">
      <c r="A296" s="79" t="s">
        <v>255</v>
      </c>
      <c r="B296" s="85" t="s">
        <v>41</v>
      </c>
      <c r="C296" s="85" t="s">
        <v>296</v>
      </c>
      <c r="D296" s="13" t="s">
        <v>29</v>
      </c>
      <c r="E296" s="4">
        <f>F296+G296+H296+I296</f>
        <v>55400</v>
      </c>
      <c r="F296" s="35">
        <v>5700</v>
      </c>
      <c r="G296" s="47">
        <v>3400</v>
      </c>
      <c r="H296" s="10">
        <f>47200-3600-500+2400+800</f>
        <v>46300</v>
      </c>
      <c r="I296" s="48">
        <v>0</v>
      </c>
      <c r="J296" s="48">
        <v>0</v>
      </c>
      <c r="K296" s="61"/>
    </row>
    <row r="297" spans="1:11" ht="52.5" customHeight="1" thickBot="1" x14ac:dyDescent="0.3">
      <c r="A297" s="137"/>
      <c r="B297" s="101"/>
      <c r="C297" s="101"/>
      <c r="D297" s="13" t="s">
        <v>4</v>
      </c>
      <c r="E297" s="4">
        <f t="shared" ref="E297:E299" si="336">F297+G297+H297+I297</f>
        <v>0</v>
      </c>
      <c r="F297" s="35">
        <v>0</v>
      </c>
      <c r="G297" s="47">
        <v>0</v>
      </c>
      <c r="H297" s="10">
        <v>0</v>
      </c>
      <c r="I297" s="48">
        <v>0</v>
      </c>
      <c r="J297" s="48">
        <v>0</v>
      </c>
      <c r="K297" s="62"/>
    </row>
    <row r="298" spans="1:11" ht="54" customHeight="1" thickBot="1" x14ac:dyDescent="0.3">
      <c r="A298" s="137"/>
      <c r="B298" s="101"/>
      <c r="C298" s="101"/>
      <c r="D298" s="13" t="s">
        <v>5</v>
      </c>
      <c r="E298" s="4">
        <f t="shared" si="336"/>
        <v>0</v>
      </c>
      <c r="F298" s="35">
        <v>0</v>
      </c>
      <c r="G298" s="47">
        <v>0</v>
      </c>
      <c r="H298" s="10">
        <v>0</v>
      </c>
      <c r="I298" s="48">
        <v>0</v>
      </c>
      <c r="J298" s="48">
        <v>0</v>
      </c>
      <c r="K298" s="62"/>
    </row>
    <row r="299" spans="1:11" ht="41.25" customHeight="1" thickBot="1" x14ac:dyDescent="0.3">
      <c r="A299" s="137"/>
      <c r="B299" s="101"/>
      <c r="C299" s="101"/>
      <c r="D299" s="13" t="s">
        <v>6</v>
      </c>
      <c r="E299" s="4">
        <f t="shared" si="336"/>
        <v>0</v>
      </c>
      <c r="F299" s="35">
        <v>0</v>
      </c>
      <c r="G299" s="47">
        <v>0</v>
      </c>
      <c r="H299" s="10">
        <v>0</v>
      </c>
      <c r="I299" s="48">
        <v>0</v>
      </c>
      <c r="J299" s="48">
        <v>0</v>
      </c>
      <c r="K299" s="62"/>
    </row>
    <row r="300" spans="1:11" ht="30" customHeight="1" thickBot="1" x14ac:dyDescent="0.3">
      <c r="A300" s="138"/>
      <c r="B300" s="102"/>
      <c r="C300" s="102"/>
      <c r="D300" s="13" t="s">
        <v>7</v>
      </c>
      <c r="E300" s="4">
        <f t="shared" ref="E300:F300" si="337">E296+E297+E298+E299</f>
        <v>55400</v>
      </c>
      <c r="F300" s="35">
        <f t="shared" si="337"/>
        <v>5700</v>
      </c>
      <c r="G300" s="47">
        <f t="shared" ref="G300:I300" si="338">G296+G297+G298+G299</f>
        <v>3400</v>
      </c>
      <c r="H300" s="10">
        <f t="shared" si="338"/>
        <v>46300</v>
      </c>
      <c r="I300" s="48">
        <f t="shared" si="338"/>
        <v>0</v>
      </c>
      <c r="J300" s="48">
        <f t="shared" ref="J300" si="339">J296+J297+J298+J299</f>
        <v>0</v>
      </c>
      <c r="K300" s="63"/>
    </row>
    <row r="301" spans="1:11" ht="50.25" customHeight="1" thickBot="1" x14ac:dyDescent="0.3">
      <c r="A301" s="79" t="s">
        <v>256</v>
      </c>
      <c r="B301" s="85" t="s">
        <v>191</v>
      </c>
      <c r="C301" s="85" t="s">
        <v>196</v>
      </c>
      <c r="D301" s="13" t="s">
        <v>29</v>
      </c>
      <c r="E301" s="4">
        <f>F301+G301+H301+I301</f>
        <v>35600</v>
      </c>
      <c r="F301" s="35">
        <v>0</v>
      </c>
      <c r="G301" s="47">
        <v>35600</v>
      </c>
      <c r="H301" s="10">
        <v>0</v>
      </c>
      <c r="I301" s="48">
        <v>0</v>
      </c>
      <c r="J301" s="48">
        <v>0</v>
      </c>
      <c r="K301" s="61"/>
    </row>
    <row r="302" spans="1:11" ht="49.5" customHeight="1" thickBot="1" x14ac:dyDescent="0.3">
      <c r="A302" s="137"/>
      <c r="B302" s="101"/>
      <c r="C302" s="101"/>
      <c r="D302" s="13" t="s">
        <v>4</v>
      </c>
      <c r="E302" s="4">
        <f t="shared" ref="E302:E304" si="340">F302+G302+H302+I302</f>
        <v>0</v>
      </c>
      <c r="F302" s="35">
        <v>0</v>
      </c>
      <c r="G302" s="47">
        <v>0</v>
      </c>
      <c r="H302" s="10">
        <v>0</v>
      </c>
      <c r="I302" s="48">
        <v>0</v>
      </c>
      <c r="J302" s="48">
        <v>0</v>
      </c>
      <c r="K302" s="62"/>
    </row>
    <row r="303" spans="1:11" ht="46.5" customHeight="1" thickBot="1" x14ac:dyDescent="0.3">
      <c r="A303" s="137"/>
      <c r="B303" s="101"/>
      <c r="C303" s="101"/>
      <c r="D303" s="13" t="s">
        <v>5</v>
      </c>
      <c r="E303" s="4">
        <f t="shared" si="340"/>
        <v>0</v>
      </c>
      <c r="F303" s="35">
        <v>0</v>
      </c>
      <c r="G303" s="47">
        <v>0</v>
      </c>
      <c r="H303" s="10">
        <v>0</v>
      </c>
      <c r="I303" s="48">
        <v>0</v>
      </c>
      <c r="J303" s="48">
        <v>0</v>
      </c>
      <c r="K303" s="62"/>
    </row>
    <row r="304" spans="1:11" ht="39.75" customHeight="1" thickBot="1" x14ac:dyDescent="0.3">
      <c r="A304" s="137"/>
      <c r="B304" s="101"/>
      <c r="C304" s="101"/>
      <c r="D304" s="13" t="s">
        <v>6</v>
      </c>
      <c r="E304" s="4">
        <f t="shared" si="340"/>
        <v>0</v>
      </c>
      <c r="F304" s="35">
        <v>0</v>
      </c>
      <c r="G304" s="47">
        <v>0</v>
      </c>
      <c r="H304" s="10">
        <v>0</v>
      </c>
      <c r="I304" s="48">
        <v>0</v>
      </c>
      <c r="J304" s="48">
        <v>0</v>
      </c>
      <c r="K304" s="62"/>
    </row>
    <row r="305" spans="1:11" ht="30" customHeight="1" thickBot="1" x14ac:dyDescent="0.3">
      <c r="A305" s="138"/>
      <c r="B305" s="102"/>
      <c r="C305" s="102"/>
      <c r="D305" s="13" t="s">
        <v>7</v>
      </c>
      <c r="E305" s="4">
        <f t="shared" ref="E305:I305" si="341">E301+E302+E303+E304</f>
        <v>35600</v>
      </c>
      <c r="F305" s="35">
        <f t="shared" si="341"/>
        <v>0</v>
      </c>
      <c r="G305" s="47">
        <f t="shared" si="341"/>
        <v>35600</v>
      </c>
      <c r="H305" s="10">
        <f t="shared" si="341"/>
        <v>0</v>
      </c>
      <c r="I305" s="48">
        <f t="shared" si="341"/>
        <v>0</v>
      </c>
      <c r="J305" s="48">
        <f t="shared" ref="J305" si="342">J301+J302+J303+J304</f>
        <v>0</v>
      </c>
      <c r="K305" s="63"/>
    </row>
    <row r="306" spans="1:11" ht="48" customHeight="1" thickBot="1" x14ac:dyDescent="0.3">
      <c r="A306" s="91">
        <v>17</v>
      </c>
      <c r="B306" s="67" t="s">
        <v>114</v>
      </c>
      <c r="C306" s="70" t="s">
        <v>3</v>
      </c>
      <c r="D306" s="33" t="s">
        <v>29</v>
      </c>
      <c r="E306" s="31">
        <f>E311+E316</f>
        <v>8613907.3300000001</v>
      </c>
      <c r="F306" s="36">
        <f>F311+F316</f>
        <v>5319454</v>
      </c>
      <c r="G306" s="49">
        <f t="shared" ref="G306:I306" si="343">G311+G316</f>
        <v>3011953.33</v>
      </c>
      <c r="H306" s="44">
        <f t="shared" si="343"/>
        <v>282500</v>
      </c>
      <c r="I306" s="50">
        <f t="shared" si="343"/>
        <v>0</v>
      </c>
      <c r="J306" s="50">
        <f t="shared" ref="J306" si="344">J311+J316</f>
        <v>0</v>
      </c>
      <c r="K306" s="64">
        <v>42</v>
      </c>
    </row>
    <row r="307" spans="1:11" ht="46.5" customHeight="1" thickBot="1" x14ac:dyDescent="0.3">
      <c r="A307" s="92"/>
      <c r="B307" s="68"/>
      <c r="C307" s="71"/>
      <c r="D307" s="33" t="s">
        <v>4</v>
      </c>
      <c r="E307" s="31">
        <f>E312+E317</f>
        <v>0</v>
      </c>
      <c r="F307" s="36">
        <v>0</v>
      </c>
      <c r="G307" s="49">
        <v>0</v>
      </c>
      <c r="H307" s="44">
        <v>0</v>
      </c>
      <c r="I307" s="50">
        <v>0</v>
      </c>
      <c r="J307" s="50">
        <v>0</v>
      </c>
      <c r="K307" s="65"/>
    </row>
    <row r="308" spans="1:11" ht="43.5" customHeight="1" thickBot="1" x14ac:dyDescent="0.3">
      <c r="A308" s="92"/>
      <c r="B308" s="68"/>
      <c r="C308" s="71"/>
      <c r="D308" s="33" t="s">
        <v>5</v>
      </c>
      <c r="E308" s="31">
        <f>E313+E318</f>
        <v>0</v>
      </c>
      <c r="F308" s="36">
        <v>0</v>
      </c>
      <c r="G308" s="49">
        <v>0</v>
      </c>
      <c r="H308" s="44">
        <v>0</v>
      </c>
      <c r="I308" s="50">
        <v>0</v>
      </c>
      <c r="J308" s="50">
        <v>0</v>
      </c>
      <c r="K308" s="65"/>
    </row>
    <row r="309" spans="1:11" ht="31.5" customHeight="1" thickBot="1" x14ac:dyDescent="0.3">
      <c r="A309" s="92"/>
      <c r="B309" s="68"/>
      <c r="C309" s="71"/>
      <c r="D309" s="33" t="s">
        <v>6</v>
      </c>
      <c r="E309" s="31">
        <f>E314+E319</f>
        <v>0</v>
      </c>
      <c r="F309" s="36">
        <v>0</v>
      </c>
      <c r="G309" s="49">
        <v>0</v>
      </c>
      <c r="H309" s="44">
        <v>0</v>
      </c>
      <c r="I309" s="50">
        <v>0</v>
      </c>
      <c r="J309" s="50">
        <v>0</v>
      </c>
      <c r="K309" s="65"/>
    </row>
    <row r="310" spans="1:11" ht="27" customHeight="1" thickBot="1" x14ac:dyDescent="0.3">
      <c r="A310" s="93"/>
      <c r="B310" s="69"/>
      <c r="C310" s="72"/>
      <c r="D310" s="33" t="s">
        <v>7</v>
      </c>
      <c r="E310" s="31">
        <f t="shared" ref="E310:F310" si="345">E306+E307+E308+E309</f>
        <v>8613907.3300000001</v>
      </c>
      <c r="F310" s="36">
        <f t="shared" si="345"/>
        <v>5319454</v>
      </c>
      <c r="G310" s="49">
        <f t="shared" ref="G310:I310" si="346">G306+G307+G308+G309</f>
        <v>3011953.33</v>
      </c>
      <c r="H310" s="44">
        <f t="shared" si="346"/>
        <v>282500</v>
      </c>
      <c r="I310" s="50">
        <f t="shared" si="346"/>
        <v>0</v>
      </c>
      <c r="J310" s="50">
        <f t="shared" ref="J310" si="347">J306+J307+J308+J309</f>
        <v>0</v>
      </c>
      <c r="K310" s="66"/>
    </row>
    <row r="311" spans="1:11" ht="48" customHeight="1" thickBot="1" x14ac:dyDescent="0.3">
      <c r="A311" s="73" t="s">
        <v>118</v>
      </c>
      <c r="B311" s="67" t="s">
        <v>210</v>
      </c>
      <c r="C311" s="70" t="s">
        <v>3</v>
      </c>
      <c r="D311" s="33" t="s">
        <v>29</v>
      </c>
      <c r="E311" s="31">
        <f>F311+G311+H311+I311</f>
        <v>924413</v>
      </c>
      <c r="F311" s="36">
        <v>350000</v>
      </c>
      <c r="G311" s="49">
        <v>291913</v>
      </c>
      <c r="H311" s="44">
        <f>145956.5-1556.5+138100</f>
        <v>282500</v>
      </c>
      <c r="I311" s="50">
        <v>0</v>
      </c>
      <c r="J311" s="50">
        <v>0</v>
      </c>
      <c r="K311" s="64"/>
    </row>
    <row r="312" spans="1:11" ht="48.75" customHeight="1" thickBot="1" x14ac:dyDescent="0.3">
      <c r="A312" s="74"/>
      <c r="B312" s="68"/>
      <c r="C312" s="71"/>
      <c r="D312" s="33" t="s">
        <v>4</v>
      </c>
      <c r="E312" s="31">
        <f t="shared" ref="E312:E314" si="348">F312+G312+H312+I312</f>
        <v>0</v>
      </c>
      <c r="F312" s="36">
        <v>0</v>
      </c>
      <c r="G312" s="49">
        <v>0</v>
      </c>
      <c r="H312" s="44">
        <v>0</v>
      </c>
      <c r="I312" s="50">
        <v>0</v>
      </c>
      <c r="J312" s="50">
        <v>0</v>
      </c>
      <c r="K312" s="65"/>
    </row>
    <row r="313" spans="1:11" ht="50.25" customHeight="1" thickBot="1" x14ac:dyDescent="0.3">
      <c r="A313" s="74"/>
      <c r="B313" s="68"/>
      <c r="C313" s="71"/>
      <c r="D313" s="33" t="s">
        <v>5</v>
      </c>
      <c r="E313" s="31">
        <f t="shared" si="348"/>
        <v>0</v>
      </c>
      <c r="F313" s="36">
        <v>0</v>
      </c>
      <c r="G313" s="49">
        <v>0</v>
      </c>
      <c r="H313" s="44">
        <v>0</v>
      </c>
      <c r="I313" s="50">
        <v>0</v>
      </c>
      <c r="J313" s="50">
        <v>0</v>
      </c>
      <c r="K313" s="65"/>
    </row>
    <row r="314" spans="1:11" ht="39.75" customHeight="1" thickBot="1" x14ac:dyDescent="0.3">
      <c r="A314" s="74"/>
      <c r="B314" s="68"/>
      <c r="C314" s="71"/>
      <c r="D314" s="33" t="s">
        <v>6</v>
      </c>
      <c r="E314" s="31">
        <f t="shared" si="348"/>
        <v>0</v>
      </c>
      <c r="F314" s="36">
        <v>0</v>
      </c>
      <c r="G314" s="49">
        <v>0</v>
      </c>
      <c r="H314" s="44">
        <v>0</v>
      </c>
      <c r="I314" s="50">
        <v>0</v>
      </c>
      <c r="J314" s="50">
        <v>0</v>
      </c>
      <c r="K314" s="65"/>
    </row>
    <row r="315" spans="1:11" ht="27.75" customHeight="1" thickBot="1" x14ac:dyDescent="0.3">
      <c r="A315" s="75"/>
      <c r="B315" s="69"/>
      <c r="C315" s="72"/>
      <c r="D315" s="33" t="s">
        <v>7</v>
      </c>
      <c r="E315" s="31">
        <f t="shared" ref="E315:F315" si="349">E311+E312+E313+E314</f>
        <v>924413</v>
      </c>
      <c r="F315" s="36">
        <f t="shared" si="349"/>
        <v>350000</v>
      </c>
      <c r="G315" s="49">
        <f t="shared" ref="G315:I315" si="350">G311+G312+G313+G314</f>
        <v>291913</v>
      </c>
      <c r="H315" s="44">
        <f t="shared" si="350"/>
        <v>282500</v>
      </c>
      <c r="I315" s="50">
        <f t="shared" si="350"/>
        <v>0</v>
      </c>
      <c r="J315" s="50">
        <f t="shared" ref="J315" si="351">J311+J312+J313+J314</f>
        <v>0</v>
      </c>
      <c r="K315" s="66"/>
    </row>
    <row r="316" spans="1:11" ht="46.5" customHeight="1" thickBot="1" x14ac:dyDescent="0.3">
      <c r="A316" s="73" t="s">
        <v>119</v>
      </c>
      <c r="B316" s="67" t="s">
        <v>211</v>
      </c>
      <c r="C316" s="70" t="s">
        <v>3</v>
      </c>
      <c r="D316" s="33" t="s">
        <v>29</v>
      </c>
      <c r="E316" s="31">
        <f>F316+G316+H316+I316</f>
        <v>7689494.3300000001</v>
      </c>
      <c r="F316" s="36">
        <v>4969454</v>
      </c>
      <c r="G316" s="49">
        <v>2720040.33</v>
      </c>
      <c r="H316" s="44">
        <v>0</v>
      </c>
      <c r="I316" s="50">
        <v>0</v>
      </c>
      <c r="J316" s="50">
        <v>0</v>
      </c>
      <c r="K316" s="64"/>
    </row>
    <row r="317" spans="1:11" ht="48.75" customHeight="1" thickBot="1" x14ac:dyDescent="0.3">
      <c r="A317" s="74"/>
      <c r="B317" s="68"/>
      <c r="C317" s="71"/>
      <c r="D317" s="33" t="s">
        <v>4</v>
      </c>
      <c r="E317" s="31">
        <f t="shared" ref="E317:E319" si="352">F317+G317+H317+I317</f>
        <v>0</v>
      </c>
      <c r="F317" s="36">
        <v>0</v>
      </c>
      <c r="G317" s="49">
        <v>0</v>
      </c>
      <c r="H317" s="44">
        <v>0</v>
      </c>
      <c r="I317" s="50">
        <v>0</v>
      </c>
      <c r="J317" s="50">
        <v>0</v>
      </c>
      <c r="K317" s="65"/>
    </row>
    <row r="318" spans="1:11" ht="48.75" customHeight="1" thickBot="1" x14ac:dyDescent="0.3">
      <c r="A318" s="74"/>
      <c r="B318" s="68"/>
      <c r="C318" s="71"/>
      <c r="D318" s="33" t="s">
        <v>5</v>
      </c>
      <c r="E318" s="31">
        <f t="shared" si="352"/>
        <v>0</v>
      </c>
      <c r="F318" s="36">
        <v>0</v>
      </c>
      <c r="G318" s="49">
        <v>0</v>
      </c>
      <c r="H318" s="44">
        <v>0</v>
      </c>
      <c r="I318" s="50">
        <v>0</v>
      </c>
      <c r="J318" s="50">
        <v>0</v>
      </c>
      <c r="K318" s="65"/>
    </row>
    <row r="319" spans="1:11" ht="34.5" customHeight="1" thickBot="1" x14ac:dyDescent="0.3">
      <c r="A319" s="74"/>
      <c r="B319" s="68"/>
      <c r="C319" s="71"/>
      <c r="D319" s="33" t="s">
        <v>6</v>
      </c>
      <c r="E319" s="31">
        <f t="shared" si="352"/>
        <v>0</v>
      </c>
      <c r="F319" s="36">
        <v>0</v>
      </c>
      <c r="G319" s="49">
        <v>0</v>
      </c>
      <c r="H319" s="44">
        <v>0</v>
      </c>
      <c r="I319" s="50">
        <v>0</v>
      </c>
      <c r="J319" s="50">
        <v>0</v>
      </c>
      <c r="K319" s="65"/>
    </row>
    <row r="320" spans="1:11" ht="33" customHeight="1" thickBot="1" x14ac:dyDescent="0.3">
      <c r="A320" s="75"/>
      <c r="B320" s="69"/>
      <c r="C320" s="72"/>
      <c r="D320" s="33" t="s">
        <v>7</v>
      </c>
      <c r="E320" s="31">
        <f t="shared" ref="E320:F320" si="353">E316+E317+E318+E319</f>
        <v>7689494.3300000001</v>
      </c>
      <c r="F320" s="36">
        <f t="shared" si="353"/>
        <v>4969454</v>
      </c>
      <c r="G320" s="49">
        <f t="shared" ref="G320:I320" si="354">G316+G317+G318+G319</f>
        <v>2720040.33</v>
      </c>
      <c r="H320" s="44">
        <f t="shared" si="354"/>
        <v>0</v>
      </c>
      <c r="I320" s="50">
        <f t="shared" si="354"/>
        <v>0</v>
      </c>
      <c r="J320" s="50">
        <f t="shared" ref="J320" si="355">J316+J317+J318+J319</f>
        <v>0</v>
      </c>
      <c r="K320" s="66"/>
    </row>
    <row r="321" spans="1:11" ht="45.75" customHeight="1" thickBot="1" x14ac:dyDescent="0.3">
      <c r="A321" s="91">
        <v>18</v>
      </c>
      <c r="B321" s="67" t="s">
        <v>117</v>
      </c>
      <c r="C321" s="70" t="s">
        <v>3</v>
      </c>
      <c r="D321" s="33" t="s">
        <v>29</v>
      </c>
      <c r="E321" s="31">
        <f>E326+E331+E341+E336+E346+E351+E356</f>
        <v>23184108.270000003</v>
      </c>
      <c r="F321" s="36">
        <f t="shared" ref="F321:J321" si="356">F326+F331+F341+F336+F346+F351+F356</f>
        <v>4552737.68</v>
      </c>
      <c r="G321" s="49">
        <f t="shared" si="356"/>
        <v>8878699.1499999985</v>
      </c>
      <c r="H321" s="44">
        <f t="shared" si="356"/>
        <v>5557431.4400000004</v>
      </c>
      <c r="I321" s="50">
        <f t="shared" si="356"/>
        <v>2814978</v>
      </c>
      <c r="J321" s="50">
        <f t="shared" si="356"/>
        <v>1380262</v>
      </c>
      <c r="K321" s="64" t="s">
        <v>287</v>
      </c>
    </row>
    <row r="322" spans="1:11" ht="50.25" customHeight="1" thickBot="1" x14ac:dyDescent="0.3">
      <c r="A322" s="92"/>
      <c r="B322" s="68"/>
      <c r="C322" s="71"/>
      <c r="D322" s="33" t="s">
        <v>4</v>
      </c>
      <c r="E322" s="31">
        <f t="shared" ref="E322:E324" si="357">E327+E332+E342+E337+E347+E352</f>
        <v>0</v>
      </c>
      <c r="F322" s="36">
        <f>F327+F332+F342+F337+F347+F352</f>
        <v>0</v>
      </c>
      <c r="G322" s="49">
        <f t="shared" ref="G322:I322" si="358">G327+G332+G342+G337+G347+G352</f>
        <v>0</v>
      </c>
      <c r="H322" s="44">
        <f t="shared" si="358"/>
        <v>0</v>
      </c>
      <c r="I322" s="50">
        <f t="shared" si="358"/>
        <v>0</v>
      </c>
      <c r="J322" s="50">
        <f t="shared" ref="J322" si="359">J327+J332+J342+J337+J347+J352</f>
        <v>0</v>
      </c>
      <c r="K322" s="65"/>
    </row>
    <row r="323" spans="1:11" ht="54" customHeight="1" thickBot="1" x14ac:dyDescent="0.3">
      <c r="A323" s="92"/>
      <c r="B323" s="68"/>
      <c r="C323" s="71"/>
      <c r="D323" s="33" t="s">
        <v>5</v>
      </c>
      <c r="E323" s="31">
        <f>E328+E333+E343+E338+E348+E353+E358</f>
        <v>12359808.059999999</v>
      </c>
      <c r="F323" s="36">
        <f t="shared" ref="F323:J323" si="360">F328+F333+F343+F338+F348+F353+F358</f>
        <v>0</v>
      </c>
      <c r="G323" s="49">
        <f t="shared" si="360"/>
        <v>6837874.54</v>
      </c>
      <c r="H323" s="44">
        <f t="shared" si="360"/>
        <v>5521933.5199999996</v>
      </c>
      <c r="I323" s="50">
        <f t="shared" si="360"/>
        <v>0</v>
      </c>
      <c r="J323" s="50">
        <f t="shared" si="360"/>
        <v>0</v>
      </c>
      <c r="K323" s="65"/>
    </row>
    <row r="324" spans="1:11" ht="33" customHeight="1" thickBot="1" x14ac:dyDescent="0.3">
      <c r="A324" s="92"/>
      <c r="B324" s="68"/>
      <c r="C324" s="71"/>
      <c r="D324" s="33" t="s">
        <v>6</v>
      </c>
      <c r="E324" s="31">
        <f t="shared" si="357"/>
        <v>0</v>
      </c>
      <c r="F324" s="36">
        <f>F329+F334+F344+F339+F349+F354</f>
        <v>0</v>
      </c>
      <c r="G324" s="49">
        <f t="shared" ref="G324:I324" si="361">G329+G334+G344+G339+G349+G354</f>
        <v>0</v>
      </c>
      <c r="H324" s="44">
        <f t="shared" si="361"/>
        <v>0</v>
      </c>
      <c r="I324" s="50">
        <f t="shared" si="361"/>
        <v>0</v>
      </c>
      <c r="J324" s="50">
        <f t="shared" ref="J324" si="362">J329+J334+J344+J339+J349+J354</f>
        <v>0</v>
      </c>
      <c r="K324" s="65"/>
    </row>
    <row r="325" spans="1:11" ht="33" customHeight="1" thickBot="1" x14ac:dyDescent="0.3">
      <c r="A325" s="93"/>
      <c r="B325" s="69"/>
      <c r="C325" s="72"/>
      <c r="D325" s="33" t="s">
        <v>7</v>
      </c>
      <c r="E325" s="31">
        <f>E321+E322+E323+E324</f>
        <v>35543916.329999998</v>
      </c>
      <c r="F325" s="36">
        <f t="shared" ref="F325" si="363">F321+F322+F323+F324</f>
        <v>4552737.68</v>
      </c>
      <c r="G325" s="49">
        <f t="shared" ref="G325:I325" si="364">G321+G322+G323+G324</f>
        <v>15716573.689999998</v>
      </c>
      <c r="H325" s="44">
        <f t="shared" si="364"/>
        <v>11079364.960000001</v>
      </c>
      <c r="I325" s="50">
        <f t="shared" si="364"/>
        <v>2814978</v>
      </c>
      <c r="J325" s="50">
        <f t="shared" ref="J325" si="365">J321+J322+J323+J324</f>
        <v>1380262</v>
      </c>
      <c r="K325" s="66"/>
    </row>
    <row r="326" spans="1:11" ht="51" customHeight="1" thickBot="1" x14ac:dyDescent="0.3">
      <c r="A326" s="73" t="s">
        <v>121</v>
      </c>
      <c r="B326" s="67" t="s">
        <v>212</v>
      </c>
      <c r="C326" s="70" t="s">
        <v>3</v>
      </c>
      <c r="D326" s="33" t="s">
        <v>29</v>
      </c>
      <c r="E326" s="31">
        <f>F326+G326+H326+I326+J326</f>
        <v>13809225.689999999</v>
      </c>
      <c r="F326" s="36">
        <v>3129509.59</v>
      </c>
      <c r="G326" s="49">
        <v>3278012.24</v>
      </c>
      <c r="H326" s="44">
        <f>3168290+60000-21826.14</f>
        <v>3206463.86</v>
      </c>
      <c r="I326" s="50">
        <v>2814978</v>
      </c>
      <c r="J326" s="50">
        <v>1380262</v>
      </c>
      <c r="K326" s="64"/>
    </row>
    <row r="327" spans="1:11" ht="48.75" customHeight="1" thickBot="1" x14ac:dyDescent="0.3">
      <c r="A327" s="74"/>
      <c r="B327" s="68"/>
      <c r="C327" s="71"/>
      <c r="D327" s="33" t="s">
        <v>4</v>
      </c>
      <c r="E327" s="31">
        <f t="shared" ref="E327:E329" si="366">F327+G327+H327+I327</f>
        <v>0</v>
      </c>
      <c r="F327" s="36">
        <v>0</v>
      </c>
      <c r="G327" s="49">
        <v>0</v>
      </c>
      <c r="H327" s="44">
        <v>0</v>
      </c>
      <c r="I327" s="50">
        <v>0</v>
      </c>
      <c r="J327" s="50">
        <v>0</v>
      </c>
      <c r="K327" s="65"/>
    </row>
    <row r="328" spans="1:11" ht="45.75" customHeight="1" thickBot="1" x14ac:dyDescent="0.3">
      <c r="A328" s="74"/>
      <c r="B328" s="68"/>
      <c r="C328" s="71"/>
      <c r="D328" s="33" t="s">
        <v>5</v>
      </c>
      <c r="E328" s="31">
        <f t="shared" si="366"/>
        <v>0</v>
      </c>
      <c r="F328" s="36">
        <v>0</v>
      </c>
      <c r="G328" s="49">
        <v>0</v>
      </c>
      <c r="H328" s="44">
        <v>0</v>
      </c>
      <c r="I328" s="50">
        <v>0</v>
      </c>
      <c r="J328" s="50">
        <v>0</v>
      </c>
      <c r="K328" s="65"/>
    </row>
    <row r="329" spans="1:11" ht="37.5" customHeight="1" thickBot="1" x14ac:dyDescent="0.3">
      <c r="A329" s="74"/>
      <c r="B329" s="68"/>
      <c r="C329" s="71"/>
      <c r="D329" s="33" t="s">
        <v>6</v>
      </c>
      <c r="E329" s="31">
        <f t="shared" si="366"/>
        <v>0</v>
      </c>
      <c r="F329" s="36">
        <v>0</v>
      </c>
      <c r="G329" s="49">
        <v>0</v>
      </c>
      <c r="H329" s="44">
        <v>0</v>
      </c>
      <c r="I329" s="50">
        <v>0</v>
      </c>
      <c r="J329" s="50">
        <v>0</v>
      </c>
      <c r="K329" s="65"/>
    </row>
    <row r="330" spans="1:11" ht="26.25" customHeight="1" thickBot="1" x14ac:dyDescent="0.3">
      <c r="A330" s="75"/>
      <c r="B330" s="69"/>
      <c r="C330" s="72"/>
      <c r="D330" s="33" t="s">
        <v>7</v>
      </c>
      <c r="E330" s="31">
        <f t="shared" ref="E330:F330" si="367">E326+E327+E328+E329</f>
        <v>13809225.689999999</v>
      </c>
      <c r="F330" s="36">
        <f t="shared" si="367"/>
        <v>3129509.59</v>
      </c>
      <c r="G330" s="49">
        <f t="shared" ref="G330:I330" si="368">G326+G327+G328+G329</f>
        <v>3278012.24</v>
      </c>
      <c r="H330" s="44">
        <f t="shared" si="368"/>
        <v>3206463.86</v>
      </c>
      <c r="I330" s="50">
        <f t="shared" si="368"/>
        <v>2814978</v>
      </c>
      <c r="J330" s="50">
        <f t="shared" ref="J330" si="369">J326+J327+J328+J329</f>
        <v>1380262</v>
      </c>
      <c r="K330" s="66"/>
    </row>
    <row r="331" spans="1:11" ht="45.75" customHeight="1" thickBot="1" x14ac:dyDescent="0.3">
      <c r="A331" s="73" t="s">
        <v>218</v>
      </c>
      <c r="B331" s="67" t="s">
        <v>213</v>
      </c>
      <c r="C331" s="70" t="s">
        <v>3</v>
      </c>
      <c r="D331" s="33" t="s">
        <v>29</v>
      </c>
      <c r="E331" s="31">
        <f>F331+G331+H331+I331</f>
        <v>1936236.55</v>
      </c>
      <c r="F331" s="36">
        <v>704951.55</v>
      </c>
      <c r="G331" s="49">
        <v>928594</v>
      </c>
      <c r="H331" s="44">
        <f>314557+50000-61866</f>
        <v>302691</v>
      </c>
      <c r="I331" s="50">
        <v>0</v>
      </c>
      <c r="J331" s="50">
        <v>0</v>
      </c>
      <c r="K331" s="64"/>
    </row>
    <row r="332" spans="1:11" ht="47.25" customHeight="1" thickBot="1" x14ac:dyDescent="0.3">
      <c r="A332" s="74"/>
      <c r="B332" s="68"/>
      <c r="C332" s="71"/>
      <c r="D332" s="33" t="s">
        <v>4</v>
      </c>
      <c r="E332" s="31">
        <f t="shared" ref="E332:E334" si="370">F332+G332+H332+I332</f>
        <v>0</v>
      </c>
      <c r="F332" s="36">
        <v>0</v>
      </c>
      <c r="G332" s="49">
        <v>0</v>
      </c>
      <c r="H332" s="44">
        <v>0</v>
      </c>
      <c r="I332" s="50">
        <v>0</v>
      </c>
      <c r="J332" s="50">
        <v>0</v>
      </c>
      <c r="K332" s="65"/>
    </row>
    <row r="333" spans="1:11" ht="49.5" customHeight="1" thickBot="1" x14ac:dyDescent="0.3">
      <c r="A333" s="74"/>
      <c r="B333" s="68"/>
      <c r="C333" s="71"/>
      <c r="D333" s="33" t="s">
        <v>5</v>
      </c>
      <c r="E333" s="31">
        <f t="shared" si="370"/>
        <v>0</v>
      </c>
      <c r="F333" s="36">
        <v>0</v>
      </c>
      <c r="G333" s="49">
        <v>0</v>
      </c>
      <c r="H333" s="44">
        <v>0</v>
      </c>
      <c r="I333" s="50">
        <v>0</v>
      </c>
      <c r="J333" s="50">
        <v>0</v>
      </c>
      <c r="K333" s="65"/>
    </row>
    <row r="334" spans="1:11" ht="37.5" customHeight="1" thickBot="1" x14ac:dyDescent="0.3">
      <c r="A334" s="74"/>
      <c r="B334" s="68"/>
      <c r="C334" s="71"/>
      <c r="D334" s="33" t="s">
        <v>6</v>
      </c>
      <c r="E334" s="31">
        <f t="shared" si="370"/>
        <v>0</v>
      </c>
      <c r="F334" s="36">
        <v>0</v>
      </c>
      <c r="G334" s="49">
        <v>0</v>
      </c>
      <c r="H334" s="44">
        <v>0</v>
      </c>
      <c r="I334" s="50">
        <v>0</v>
      </c>
      <c r="J334" s="50">
        <v>0</v>
      </c>
      <c r="K334" s="65"/>
    </row>
    <row r="335" spans="1:11" ht="24" customHeight="1" thickBot="1" x14ac:dyDescent="0.3">
      <c r="A335" s="75"/>
      <c r="B335" s="69"/>
      <c r="C335" s="72"/>
      <c r="D335" s="33" t="s">
        <v>7</v>
      </c>
      <c r="E335" s="31">
        <f t="shared" ref="E335:F335" si="371">E331+E332+E333+E334</f>
        <v>1936236.55</v>
      </c>
      <c r="F335" s="36">
        <f t="shared" si="371"/>
        <v>704951.55</v>
      </c>
      <c r="G335" s="49">
        <f t="shared" ref="G335:I335" si="372">G331+G332+G333+G334</f>
        <v>928594</v>
      </c>
      <c r="H335" s="44">
        <f t="shared" si="372"/>
        <v>302691</v>
      </c>
      <c r="I335" s="50">
        <f t="shared" si="372"/>
        <v>0</v>
      </c>
      <c r="J335" s="50">
        <f t="shared" ref="J335" si="373">J331+J332+J333+J334</f>
        <v>0</v>
      </c>
      <c r="K335" s="66"/>
    </row>
    <row r="336" spans="1:11" ht="52.5" customHeight="1" thickBot="1" x14ac:dyDescent="0.3">
      <c r="A336" s="73" t="s">
        <v>257</v>
      </c>
      <c r="B336" s="67" t="s">
        <v>214</v>
      </c>
      <c r="C336" s="70" t="s">
        <v>3</v>
      </c>
      <c r="D336" s="33" t="s">
        <v>29</v>
      </c>
      <c r="E336" s="31">
        <f>F336+G336+H336+I336</f>
        <v>1584100</v>
      </c>
      <c r="F336" s="36">
        <v>0</v>
      </c>
      <c r="G336" s="49">
        <v>1399100</v>
      </c>
      <c r="H336" s="44">
        <v>185000</v>
      </c>
      <c r="I336" s="50">
        <v>0</v>
      </c>
      <c r="J336" s="50">
        <v>0</v>
      </c>
      <c r="K336" s="64"/>
    </row>
    <row r="337" spans="1:11" ht="46.5" customHeight="1" thickBot="1" x14ac:dyDescent="0.3">
      <c r="A337" s="74"/>
      <c r="B337" s="68"/>
      <c r="C337" s="71"/>
      <c r="D337" s="33" t="s">
        <v>4</v>
      </c>
      <c r="E337" s="31">
        <f t="shared" ref="E337:E339" si="374">F337+G337+H337+I337</f>
        <v>0</v>
      </c>
      <c r="F337" s="36">
        <v>0</v>
      </c>
      <c r="G337" s="49">
        <v>0</v>
      </c>
      <c r="H337" s="44">
        <v>0</v>
      </c>
      <c r="I337" s="50">
        <v>0</v>
      </c>
      <c r="J337" s="50">
        <v>0</v>
      </c>
      <c r="K337" s="65"/>
    </row>
    <row r="338" spans="1:11" ht="51.75" customHeight="1" thickBot="1" x14ac:dyDescent="0.3">
      <c r="A338" s="74"/>
      <c r="B338" s="68"/>
      <c r="C338" s="71"/>
      <c r="D338" s="33" t="s">
        <v>5</v>
      </c>
      <c r="E338" s="31">
        <f t="shared" si="374"/>
        <v>0</v>
      </c>
      <c r="F338" s="36">
        <v>0</v>
      </c>
      <c r="G338" s="49">
        <v>0</v>
      </c>
      <c r="H338" s="44">
        <v>0</v>
      </c>
      <c r="I338" s="50">
        <v>0</v>
      </c>
      <c r="J338" s="50">
        <v>0</v>
      </c>
      <c r="K338" s="65"/>
    </row>
    <row r="339" spans="1:11" ht="38.25" customHeight="1" thickBot="1" x14ac:dyDescent="0.3">
      <c r="A339" s="74"/>
      <c r="B339" s="68"/>
      <c r="C339" s="71"/>
      <c r="D339" s="33" t="s">
        <v>6</v>
      </c>
      <c r="E339" s="31">
        <f t="shared" si="374"/>
        <v>0</v>
      </c>
      <c r="F339" s="36">
        <v>0</v>
      </c>
      <c r="G339" s="49">
        <v>0</v>
      </c>
      <c r="H339" s="44">
        <v>0</v>
      </c>
      <c r="I339" s="50">
        <v>0</v>
      </c>
      <c r="J339" s="50">
        <v>0</v>
      </c>
      <c r="K339" s="65"/>
    </row>
    <row r="340" spans="1:11" ht="24" customHeight="1" thickBot="1" x14ac:dyDescent="0.3">
      <c r="A340" s="75"/>
      <c r="B340" s="69"/>
      <c r="C340" s="72"/>
      <c r="D340" s="33" t="s">
        <v>7</v>
      </c>
      <c r="E340" s="31">
        <f t="shared" ref="E340:F340" si="375">E336+E337+E338+E339</f>
        <v>1584100</v>
      </c>
      <c r="F340" s="36">
        <f t="shared" si="375"/>
        <v>0</v>
      </c>
      <c r="G340" s="49">
        <f t="shared" ref="G340:I340" si="376">G336+G337+G338+G339</f>
        <v>1399100</v>
      </c>
      <c r="H340" s="44">
        <f t="shared" si="376"/>
        <v>185000</v>
      </c>
      <c r="I340" s="50">
        <f t="shared" si="376"/>
        <v>0</v>
      </c>
      <c r="J340" s="50">
        <f t="shared" ref="J340" si="377">J336+J337+J338+J339</f>
        <v>0</v>
      </c>
      <c r="K340" s="66"/>
    </row>
    <row r="341" spans="1:11" ht="49.5" customHeight="1" thickBot="1" x14ac:dyDescent="0.3">
      <c r="A341" s="73" t="s">
        <v>258</v>
      </c>
      <c r="B341" s="67" t="s">
        <v>215</v>
      </c>
      <c r="C341" s="70" t="s">
        <v>3</v>
      </c>
      <c r="D341" s="33" t="s">
        <v>29</v>
      </c>
      <c r="E341" s="31">
        <f>F341+G341+H341+I341</f>
        <v>4915024.7200000007</v>
      </c>
      <c r="F341" s="36">
        <v>718276.54</v>
      </c>
      <c r="G341" s="49">
        <v>2834646.87</v>
      </c>
      <c r="H341" s="44">
        <f>1250039.31+140000-40000+12062</f>
        <v>1362101.31</v>
      </c>
      <c r="I341" s="50">
        <v>0</v>
      </c>
      <c r="J341" s="50">
        <v>0</v>
      </c>
      <c r="K341" s="64"/>
    </row>
    <row r="342" spans="1:11" ht="45.75" customHeight="1" thickBot="1" x14ac:dyDescent="0.3">
      <c r="A342" s="74"/>
      <c r="B342" s="68"/>
      <c r="C342" s="71"/>
      <c r="D342" s="33" t="s">
        <v>4</v>
      </c>
      <c r="E342" s="31">
        <f t="shared" ref="E342:E344" si="378">F342+G342+H342+I342</f>
        <v>0</v>
      </c>
      <c r="F342" s="36">
        <v>0</v>
      </c>
      <c r="G342" s="49">
        <v>0</v>
      </c>
      <c r="H342" s="44">
        <v>0</v>
      </c>
      <c r="I342" s="50">
        <v>0</v>
      </c>
      <c r="J342" s="50">
        <v>0</v>
      </c>
      <c r="K342" s="65"/>
    </row>
    <row r="343" spans="1:11" ht="49.5" customHeight="1" thickBot="1" x14ac:dyDescent="0.3">
      <c r="A343" s="74"/>
      <c r="B343" s="68"/>
      <c r="C343" s="71"/>
      <c r="D343" s="33" t="s">
        <v>5</v>
      </c>
      <c r="E343" s="31">
        <f t="shared" si="378"/>
        <v>0</v>
      </c>
      <c r="F343" s="36">
        <v>0</v>
      </c>
      <c r="G343" s="49">
        <v>0</v>
      </c>
      <c r="H343" s="44">
        <v>0</v>
      </c>
      <c r="I343" s="50">
        <v>0</v>
      </c>
      <c r="J343" s="50">
        <v>0</v>
      </c>
      <c r="K343" s="65"/>
    </row>
    <row r="344" spans="1:11" ht="36.75" customHeight="1" thickBot="1" x14ac:dyDescent="0.3">
      <c r="A344" s="74"/>
      <c r="B344" s="68"/>
      <c r="C344" s="71"/>
      <c r="D344" s="33" t="s">
        <v>6</v>
      </c>
      <c r="E344" s="31">
        <f t="shared" si="378"/>
        <v>0</v>
      </c>
      <c r="F344" s="36">
        <v>0</v>
      </c>
      <c r="G344" s="49">
        <v>0</v>
      </c>
      <c r="H344" s="44">
        <v>0</v>
      </c>
      <c r="I344" s="50">
        <v>0</v>
      </c>
      <c r="J344" s="50">
        <v>0</v>
      </c>
      <c r="K344" s="65"/>
    </row>
    <row r="345" spans="1:11" ht="26.25" customHeight="1" thickBot="1" x14ac:dyDescent="0.3">
      <c r="A345" s="75"/>
      <c r="B345" s="69"/>
      <c r="C345" s="72"/>
      <c r="D345" s="33" t="s">
        <v>7</v>
      </c>
      <c r="E345" s="31">
        <f t="shared" ref="E345:F345" si="379">E341+E342+E343+E344</f>
        <v>4915024.7200000007</v>
      </c>
      <c r="F345" s="36">
        <f t="shared" si="379"/>
        <v>718276.54</v>
      </c>
      <c r="G345" s="49">
        <f t="shared" ref="G345:I345" si="380">G341+G342+G343+G344</f>
        <v>2834646.87</v>
      </c>
      <c r="H345" s="44">
        <f t="shared" si="380"/>
        <v>1362101.31</v>
      </c>
      <c r="I345" s="50">
        <f t="shared" si="380"/>
        <v>0</v>
      </c>
      <c r="J345" s="50">
        <f t="shared" ref="J345" si="381">J341+J342+J343+J344</f>
        <v>0</v>
      </c>
      <c r="K345" s="66"/>
    </row>
    <row r="346" spans="1:11" ht="45.75" customHeight="1" thickBot="1" x14ac:dyDescent="0.3">
      <c r="A346" s="73" t="s">
        <v>259</v>
      </c>
      <c r="B346" s="67" t="s">
        <v>216</v>
      </c>
      <c r="C346" s="70" t="s">
        <v>3</v>
      </c>
      <c r="D346" s="33" t="s">
        <v>29</v>
      </c>
      <c r="E346" s="31">
        <f>F346+G346+H346+I346</f>
        <v>681610.44</v>
      </c>
      <c r="F346" s="36">
        <v>0</v>
      </c>
      <c r="G346" s="49">
        <v>438346.04</v>
      </c>
      <c r="H346" s="44">
        <v>243264.4</v>
      </c>
      <c r="I346" s="50">
        <v>0</v>
      </c>
      <c r="J346" s="50">
        <v>0</v>
      </c>
      <c r="K346" s="64"/>
    </row>
    <row r="347" spans="1:11" ht="48.75" customHeight="1" thickBot="1" x14ac:dyDescent="0.3">
      <c r="A347" s="74"/>
      <c r="B347" s="68"/>
      <c r="C347" s="71"/>
      <c r="D347" s="33" t="s">
        <v>4</v>
      </c>
      <c r="E347" s="31">
        <f t="shared" ref="E347:E349" si="382">F347+G347+H347+I347</f>
        <v>0</v>
      </c>
      <c r="F347" s="36">
        <v>0</v>
      </c>
      <c r="G347" s="49">
        <v>0</v>
      </c>
      <c r="H347" s="44">
        <v>0</v>
      </c>
      <c r="I347" s="50">
        <v>0</v>
      </c>
      <c r="J347" s="50">
        <v>0</v>
      </c>
      <c r="K347" s="65"/>
    </row>
    <row r="348" spans="1:11" ht="48.75" customHeight="1" thickBot="1" x14ac:dyDescent="0.3">
      <c r="A348" s="74"/>
      <c r="B348" s="68"/>
      <c r="C348" s="71"/>
      <c r="D348" s="33" t="s">
        <v>5</v>
      </c>
      <c r="E348" s="31">
        <f t="shared" si="382"/>
        <v>11459898.059999999</v>
      </c>
      <c r="F348" s="36">
        <v>0</v>
      </c>
      <c r="G348" s="49">
        <v>6837874.54</v>
      </c>
      <c r="H348" s="44">
        <v>4622023.5199999996</v>
      </c>
      <c r="I348" s="50">
        <v>0</v>
      </c>
      <c r="J348" s="50">
        <v>0</v>
      </c>
      <c r="K348" s="65"/>
    </row>
    <row r="349" spans="1:11" ht="38.25" customHeight="1" thickBot="1" x14ac:dyDescent="0.3">
      <c r="A349" s="74"/>
      <c r="B349" s="68"/>
      <c r="C349" s="71"/>
      <c r="D349" s="33" t="s">
        <v>6</v>
      </c>
      <c r="E349" s="31">
        <f t="shared" si="382"/>
        <v>0</v>
      </c>
      <c r="F349" s="36">
        <v>0</v>
      </c>
      <c r="G349" s="49">
        <v>0</v>
      </c>
      <c r="H349" s="44">
        <v>0</v>
      </c>
      <c r="I349" s="50">
        <v>0</v>
      </c>
      <c r="J349" s="50">
        <v>0</v>
      </c>
      <c r="K349" s="65"/>
    </row>
    <row r="350" spans="1:11" ht="26.25" customHeight="1" thickBot="1" x14ac:dyDescent="0.3">
      <c r="A350" s="75"/>
      <c r="B350" s="69"/>
      <c r="C350" s="72"/>
      <c r="D350" s="33" t="s">
        <v>7</v>
      </c>
      <c r="E350" s="31">
        <f t="shared" ref="E350:I350" si="383">E346+E347+E348+E349</f>
        <v>12141508.499999998</v>
      </c>
      <c r="F350" s="36">
        <f t="shared" si="383"/>
        <v>0</v>
      </c>
      <c r="G350" s="49">
        <f t="shared" si="383"/>
        <v>7276220.5800000001</v>
      </c>
      <c r="H350" s="44">
        <f t="shared" si="383"/>
        <v>4865287.92</v>
      </c>
      <c r="I350" s="50">
        <f t="shared" si="383"/>
        <v>0</v>
      </c>
      <c r="J350" s="50">
        <f t="shared" ref="J350" si="384">J346+J347+J348+J349</f>
        <v>0</v>
      </c>
      <c r="K350" s="66"/>
    </row>
    <row r="351" spans="1:11" ht="48" customHeight="1" thickBot="1" x14ac:dyDescent="0.3">
      <c r="A351" s="73" t="s">
        <v>260</v>
      </c>
      <c r="B351" s="67" t="s">
        <v>235</v>
      </c>
      <c r="C351" s="70" t="s">
        <v>3</v>
      </c>
      <c r="D351" s="33" t="s">
        <v>29</v>
      </c>
      <c r="E351" s="31">
        <f>F351+G351+H351+I351</f>
        <v>157920.87</v>
      </c>
      <c r="F351" s="36">
        <v>0</v>
      </c>
      <c r="G351" s="49">
        <v>0</v>
      </c>
      <c r="H351" s="44">
        <f>261874.6-50000-53953.73</f>
        <v>157920.87</v>
      </c>
      <c r="I351" s="50">
        <v>0</v>
      </c>
      <c r="J351" s="50">
        <v>0</v>
      </c>
      <c r="K351" s="64"/>
    </row>
    <row r="352" spans="1:11" ht="45.75" customHeight="1" thickBot="1" x14ac:dyDescent="0.3">
      <c r="A352" s="74"/>
      <c r="B352" s="68"/>
      <c r="C352" s="71"/>
      <c r="D352" s="33" t="s">
        <v>4</v>
      </c>
      <c r="E352" s="31">
        <f t="shared" ref="E352:E354" si="385">F352+G352+H352+I352</f>
        <v>0</v>
      </c>
      <c r="F352" s="36">
        <v>0</v>
      </c>
      <c r="G352" s="49">
        <v>0</v>
      </c>
      <c r="H352" s="44">
        <v>0</v>
      </c>
      <c r="I352" s="50">
        <v>0</v>
      </c>
      <c r="J352" s="50">
        <v>0</v>
      </c>
      <c r="K352" s="65"/>
    </row>
    <row r="353" spans="1:11" ht="44.25" customHeight="1" thickBot="1" x14ac:dyDescent="0.3">
      <c r="A353" s="74"/>
      <c r="B353" s="68"/>
      <c r="C353" s="71"/>
      <c r="D353" s="33" t="s">
        <v>5</v>
      </c>
      <c r="E353" s="31">
        <f t="shared" si="385"/>
        <v>0</v>
      </c>
      <c r="F353" s="36">
        <v>0</v>
      </c>
      <c r="G353" s="49">
        <v>0</v>
      </c>
      <c r="H353" s="44">
        <v>0</v>
      </c>
      <c r="I353" s="50">
        <v>0</v>
      </c>
      <c r="J353" s="50">
        <v>0</v>
      </c>
      <c r="K353" s="65"/>
    </row>
    <row r="354" spans="1:11" ht="36" customHeight="1" thickBot="1" x14ac:dyDescent="0.3">
      <c r="A354" s="74"/>
      <c r="B354" s="68"/>
      <c r="C354" s="71"/>
      <c r="D354" s="33" t="s">
        <v>6</v>
      </c>
      <c r="E354" s="31">
        <f t="shared" si="385"/>
        <v>0</v>
      </c>
      <c r="F354" s="36">
        <v>0</v>
      </c>
      <c r="G354" s="49">
        <v>0</v>
      </c>
      <c r="H354" s="44">
        <v>0</v>
      </c>
      <c r="I354" s="50">
        <v>0</v>
      </c>
      <c r="J354" s="50">
        <v>0</v>
      </c>
      <c r="K354" s="65"/>
    </row>
    <row r="355" spans="1:11" ht="26.25" customHeight="1" thickBot="1" x14ac:dyDescent="0.3">
      <c r="A355" s="75"/>
      <c r="B355" s="69"/>
      <c r="C355" s="72"/>
      <c r="D355" s="33" t="s">
        <v>7</v>
      </c>
      <c r="E355" s="31">
        <f t="shared" ref="E355:I355" si="386">E351+E352+E353+E354</f>
        <v>157920.87</v>
      </c>
      <c r="F355" s="36">
        <f t="shared" si="386"/>
        <v>0</v>
      </c>
      <c r="G355" s="49">
        <f t="shared" si="386"/>
        <v>0</v>
      </c>
      <c r="H355" s="44">
        <f t="shared" si="386"/>
        <v>157920.87</v>
      </c>
      <c r="I355" s="50">
        <f t="shared" si="386"/>
        <v>0</v>
      </c>
      <c r="J355" s="50">
        <f t="shared" ref="J355" si="387">J351+J352+J353+J354</f>
        <v>0</v>
      </c>
      <c r="K355" s="66"/>
    </row>
    <row r="356" spans="1:11" ht="45.75" customHeight="1" thickBot="1" x14ac:dyDescent="0.3">
      <c r="A356" s="73" t="s">
        <v>285</v>
      </c>
      <c r="B356" s="67" t="s">
        <v>286</v>
      </c>
      <c r="C356" s="70" t="s">
        <v>3</v>
      </c>
      <c r="D356" s="33" t="s">
        <v>29</v>
      </c>
      <c r="E356" s="31">
        <f>F356+G356+H356+I356</f>
        <v>99990</v>
      </c>
      <c r="F356" s="36">
        <v>0</v>
      </c>
      <c r="G356" s="49">
        <v>0</v>
      </c>
      <c r="H356" s="44">
        <v>99990</v>
      </c>
      <c r="I356" s="50">
        <v>0</v>
      </c>
      <c r="J356" s="50">
        <v>0</v>
      </c>
      <c r="K356" s="64"/>
    </row>
    <row r="357" spans="1:11" ht="46.5" customHeight="1" thickBot="1" x14ac:dyDescent="0.3">
      <c r="A357" s="74"/>
      <c r="B357" s="68"/>
      <c r="C357" s="71"/>
      <c r="D357" s="33" t="s">
        <v>4</v>
      </c>
      <c r="E357" s="31">
        <f t="shared" ref="E357:E359" si="388">F357+G357+H357+I357</f>
        <v>0</v>
      </c>
      <c r="F357" s="36">
        <v>0</v>
      </c>
      <c r="G357" s="49">
        <v>0</v>
      </c>
      <c r="H357" s="44">
        <v>0</v>
      </c>
      <c r="I357" s="50">
        <v>0</v>
      </c>
      <c r="J357" s="50">
        <v>0</v>
      </c>
      <c r="K357" s="65"/>
    </row>
    <row r="358" spans="1:11" ht="47.25" customHeight="1" thickBot="1" x14ac:dyDescent="0.3">
      <c r="A358" s="74"/>
      <c r="B358" s="68"/>
      <c r="C358" s="71"/>
      <c r="D358" s="33" t="s">
        <v>5</v>
      </c>
      <c r="E358" s="31">
        <f t="shared" si="388"/>
        <v>899910</v>
      </c>
      <c r="F358" s="36">
        <v>0</v>
      </c>
      <c r="G358" s="49">
        <v>0</v>
      </c>
      <c r="H358" s="44">
        <v>899910</v>
      </c>
      <c r="I358" s="50">
        <v>0</v>
      </c>
      <c r="J358" s="50">
        <v>0</v>
      </c>
      <c r="K358" s="65"/>
    </row>
    <row r="359" spans="1:11" ht="44.25" customHeight="1" thickBot="1" x14ac:dyDescent="0.3">
      <c r="A359" s="74"/>
      <c r="B359" s="68"/>
      <c r="C359" s="71"/>
      <c r="D359" s="33" t="s">
        <v>6</v>
      </c>
      <c r="E359" s="31">
        <f t="shared" si="388"/>
        <v>0</v>
      </c>
      <c r="F359" s="36">
        <v>0</v>
      </c>
      <c r="G359" s="49">
        <v>0</v>
      </c>
      <c r="H359" s="44">
        <v>0</v>
      </c>
      <c r="I359" s="50">
        <v>0</v>
      </c>
      <c r="J359" s="50">
        <v>0</v>
      </c>
      <c r="K359" s="65"/>
    </row>
    <row r="360" spans="1:11" ht="26.25" customHeight="1" thickBot="1" x14ac:dyDescent="0.3">
      <c r="A360" s="75"/>
      <c r="B360" s="69"/>
      <c r="C360" s="72"/>
      <c r="D360" s="33" t="s">
        <v>7</v>
      </c>
      <c r="E360" s="31">
        <f t="shared" ref="E360:J360" si="389">E356+E357+E358+E359</f>
        <v>999900</v>
      </c>
      <c r="F360" s="36">
        <f t="shared" si="389"/>
        <v>0</v>
      </c>
      <c r="G360" s="49">
        <f t="shared" si="389"/>
        <v>0</v>
      </c>
      <c r="H360" s="44">
        <f t="shared" si="389"/>
        <v>999900</v>
      </c>
      <c r="I360" s="50">
        <f t="shared" si="389"/>
        <v>0</v>
      </c>
      <c r="J360" s="50">
        <f t="shared" si="389"/>
        <v>0</v>
      </c>
      <c r="K360" s="66"/>
    </row>
    <row r="361" spans="1:11" ht="45.75" thickBot="1" x14ac:dyDescent="0.3">
      <c r="A361" s="73" t="s">
        <v>292</v>
      </c>
      <c r="B361" s="67" t="s">
        <v>293</v>
      </c>
      <c r="C361" s="70" t="s">
        <v>3</v>
      </c>
      <c r="D361" s="33" t="s">
        <v>29</v>
      </c>
      <c r="E361" s="31">
        <v>99990</v>
      </c>
      <c r="F361" s="36">
        <v>0</v>
      </c>
      <c r="G361" s="49">
        <v>0</v>
      </c>
      <c r="H361" s="44">
        <v>99990</v>
      </c>
      <c r="I361" s="50">
        <v>0</v>
      </c>
      <c r="J361" s="50">
        <v>0</v>
      </c>
      <c r="K361" s="64"/>
    </row>
    <row r="362" spans="1:11" ht="45.75" thickBot="1" x14ac:dyDescent="0.3">
      <c r="A362" s="99"/>
      <c r="B362" s="101"/>
      <c r="C362" s="110"/>
      <c r="D362" s="33" t="s">
        <v>4</v>
      </c>
      <c r="E362" s="31">
        <v>0</v>
      </c>
      <c r="F362" s="36">
        <v>0</v>
      </c>
      <c r="G362" s="49">
        <v>0</v>
      </c>
      <c r="H362" s="44">
        <v>0</v>
      </c>
      <c r="I362" s="50">
        <v>0</v>
      </c>
      <c r="J362" s="50">
        <v>0</v>
      </c>
      <c r="K362" s="148"/>
    </row>
    <row r="363" spans="1:11" ht="45.75" thickBot="1" x14ac:dyDescent="0.3">
      <c r="A363" s="99"/>
      <c r="B363" s="101"/>
      <c r="C363" s="110"/>
      <c r="D363" s="33" t="s">
        <v>5</v>
      </c>
      <c r="E363" s="31">
        <v>899910</v>
      </c>
      <c r="F363" s="36">
        <v>0</v>
      </c>
      <c r="G363" s="49">
        <v>0</v>
      </c>
      <c r="H363" s="44">
        <v>899910</v>
      </c>
      <c r="I363" s="50">
        <v>0</v>
      </c>
      <c r="J363" s="50">
        <v>0</v>
      </c>
      <c r="K363" s="148"/>
    </row>
    <row r="364" spans="1:11" ht="30.75" thickBot="1" x14ac:dyDescent="0.3">
      <c r="A364" s="99"/>
      <c r="B364" s="101"/>
      <c r="C364" s="110"/>
      <c r="D364" s="33" t="s">
        <v>6</v>
      </c>
      <c r="E364" s="31">
        <v>0</v>
      </c>
      <c r="F364" s="36">
        <v>0</v>
      </c>
      <c r="G364" s="49">
        <v>0</v>
      </c>
      <c r="H364" s="44">
        <v>0</v>
      </c>
      <c r="I364" s="50">
        <v>0</v>
      </c>
      <c r="J364" s="50">
        <v>0</v>
      </c>
      <c r="K364" s="148"/>
    </row>
    <row r="365" spans="1:11" ht="16.5" thickBot="1" x14ac:dyDescent="0.3">
      <c r="A365" s="100"/>
      <c r="B365" s="102"/>
      <c r="C365" s="108"/>
      <c r="D365" s="33" t="s">
        <v>7</v>
      </c>
      <c r="E365" s="31">
        <v>999900</v>
      </c>
      <c r="F365" s="36">
        <v>0</v>
      </c>
      <c r="G365" s="49">
        <v>0</v>
      </c>
      <c r="H365" s="44">
        <v>999900</v>
      </c>
      <c r="I365" s="50">
        <v>0</v>
      </c>
      <c r="J365" s="50">
        <v>0</v>
      </c>
      <c r="K365" s="149"/>
    </row>
    <row r="366" spans="1:11" ht="47.25" customHeight="1" thickBot="1" x14ac:dyDescent="0.3">
      <c r="A366" s="91">
        <v>19</v>
      </c>
      <c r="B366" s="67" t="s">
        <v>120</v>
      </c>
      <c r="C366" s="70" t="s">
        <v>3</v>
      </c>
      <c r="D366" s="33" t="s">
        <v>29</v>
      </c>
      <c r="E366" s="31">
        <f t="shared" ref="E366:J366" si="390">E371+E376</f>
        <v>273728.26</v>
      </c>
      <c r="F366" s="36">
        <f t="shared" si="390"/>
        <v>83247.839999999997</v>
      </c>
      <c r="G366" s="49">
        <f t="shared" si="390"/>
        <v>102730.42</v>
      </c>
      <c r="H366" s="44">
        <f t="shared" si="390"/>
        <v>87750</v>
      </c>
      <c r="I366" s="50">
        <f t="shared" si="390"/>
        <v>0</v>
      </c>
      <c r="J366" s="50">
        <f t="shared" si="390"/>
        <v>0</v>
      </c>
      <c r="K366" s="64">
        <v>45</v>
      </c>
    </row>
    <row r="367" spans="1:11" ht="46.5" customHeight="1" thickBot="1" x14ac:dyDescent="0.3">
      <c r="A367" s="92"/>
      <c r="B367" s="68"/>
      <c r="C367" s="71"/>
      <c r="D367" s="33" t="s">
        <v>4</v>
      </c>
      <c r="E367" s="31">
        <f t="shared" ref="E367:F369" si="391">E372</f>
        <v>0</v>
      </c>
      <c r="F367" s="36">
        <f t="shared" si="391"/>
        <v>0</v>
      </c>
      <c r="G367" s="49">
        <f t="shared" ref="G367:I367" si="392">G372</f>
        <v>0</v>
      </c>
      <c r="H367" s="44">
        <f t="shared" si="392"/>
        <v>0</v>
      </c>
      <c r="I367" s="50">
        <f t="shared" si="392"/>
        <v>0</v>
      </c>
      <c r="J367" s="50">
        <f t="shared" ref="J367" si="393">J372</f>
        <v>0</v>
      </c>
      <c r="K367" s="65"/>
    </row>
    <row r="368" spans="1:11" ht="42.75" customHeight="1" thickBot="1" x14ac:dyDescent="0.3">
      <c r="A368" s="92"/>
      <c r="B368" s="68"/>
      <c r="C368" s="71"/>
      <c r="D368" s="33" t="s">
        <v>5</v>
      </c>
      <c r="E368" s="31">
        <f t="shared" si="391"/>
        <v>0</v>
      </c>
      <c r="F368" s="36">
        <f t="shared" si="391"/>
        <v>0</v>
      </c>
      <c r="G368" s="49">
        <f t="shared" ref="G368:I368" si="394">G373</f>
        <v>0</v>
      </c>
      <c r="H368" s="44">
        <f t="shared" si="394"/>
        <v>0</v>
      </c>
      <c r="I368" s="50">
        <f t="shared" si="394"/>
        <v>0</v>
      </c>
      <c r="J368" s="50">
        <f t="shared" ref="J368" si="395">J373</f>
        <v>0</v>
      </c>
      <c r="K368" s="65"/>
    </row>
    <row r="369" spans="1:11" ht="35.25" customHeight="1" thickBot="1" x14ac:dyDescent="0.3">
      <c r="A369" s="92"/>
      <c r="B369" s="68"/>
      <c r="C369" s="71"/>
      <c r="D369" s="33" t="s">
        <v>6</v>
      </c>
      <c r="E369" s="31">
        <f t="shared" si="391"/>
        <v>0</v>
      </c>
      <c r="F369" s="36">
        <f t="shared" si="391"/>
        <v>0</v>
      </c>
      <c r="G369" s="49">
        <f t="shared" ref="G369:I369" si="396">G374</f>
        <v>0</v>
      </c>
      <c r="H369" s="44">
        <f t="shared" si="396"/>
        <v>0</v>
      </c>
      <c r="I369" s="50">
        <f t="shared" si="396"/>
        <v>0</v>
      </c>
      <c r="J369" s="50">
        <f t="shared" ref="J369" si="397">J374</f>
        <v>0</v>
      </c>
      <c r="K369" s="65"/>
    </row>
    <row r="370" spans="1:11" ht="26.25" customHeight="1" thickBot="1" x14ac:dyDescent="0.3">
      <c r="A370" s="93"/>
      <c r="B370" s="69"/>
      <c r="C370" s="72"/>
      <c r="D370" s="33" t="s">
        <v>7</v>
      </c>
      <c r="E370" s="31">
        <f>E366+E367+E368+E369</f>
        <v>273728.26</v>
      </c>
      <c r="F370" s="36">
        <f>F366+F367+F368+F369</f>
        <v>83247.839999999997</v>
      </c>
      <c r="G370" s="49">
        <f t="shared" ref="G370:I370" si="398">G366+G367+G368+G369</f>
        <v>102730.42</v>
      </c>
      <c r="H370" s="44">
        <f t="shared" si="398"/>
        <v>87750</v>
      </c>
      <c r="I370" s="50">
        <f t="shared" si="398"/>
        <v>0</v>
      </c>
      <c r="J370" s="50">
        <f t="shared" ref="J370" si="399">J366+J367+J368+J369</f>
        <v>0</v>
      </c>
      <c r="K370" s="66"/>
    </row>
    <row r="371" spans="1:11" ht="45" customHeight="1" thickBot="1" x14ac:dyDescent="0.3">
      <c r="A371" s="73" t="s">
        <v>123</v>
      </c>
      <c r="B371" s="67" t="s">
        <v>217</v>
      </c>
      <c r="C371" s="70" t="s">
        <v>3</v>
      </c>
      <c r="D371" s="33" t="s">
        <v>29</v>
      </c>
      <c r="E371" s="31">
        <f>F371+G371+H371+I371</f>
        <v>198032</v>
      </c>
      <c r="F371" s="36">
        <v>61032</v>
      </c>
      <c r="G371" s="49">
        <v>76000</v>
      </c>
      <c r="H371" s="44">
        <v>61000</v>
      </c>
      <c r="I371" s="50">
        <v>0</v>
      </c>
      <c r="J371" s="50">
        <v>0</v>
      </c>
      <c r="K371" s="64"/>
    </row>
    <row r="372" spans="1:11" ht="48.75" customHeight="1" thickBot="1" x14ac:dyDescent="0.3">
      <c r="A372" s="74"/>
      <c r="B372" s="68"/>
      <c r="C372" s="71"/>
      <c r="D372" s="33" t="s">
        <v>4</v>
      </c>
      <c r="E372" s="31">
        <f t="shared" ref="E372:E374" si="400">F372+G372+H372+I372</f>
        <v>0</v>
      </c>
      <c r="F372" s="36">
        <v>0</v>
      </c>
      <c r="G372" s="49">
        <v>0</v>
      </c>
      <c r="H372" s="44">
        <v>0</v>
      </c>
      <c r="I372" s="50">
        <v>0</v>
      </c>
      <c r="J372" s="50">
        <v>0</v>
      </c>
      <c r="K372" s="65"/>
    </row>
    <row r="373" spans="1:11" ht="48.75" customHeight="1" thickBot="1" x14ac:dyDescent="0.3">
      <c r="A373" s="74"/>
      <c r="B373" s="68"/>
      <c r="C373" s="71"/>
      <c r="D373" s="33" t="s">
        <v>5</v>
      </c>
      <c r="E373" s="31">
        <f t="shared" si="400"/>
        <v>0</v>
      </c>
      <c r="F373" s="36">
        <v>0</v>
      </c>
      <c r="G373" s="49">
        <v>0</v>
      </c>
      <c r="H373" s="44">
        <v>0</v>
      </c>
      <c r="I373" s="50">
        <v>0</v>
      </c>
      <c r="J373" s="50">
        <v>0</v>
      </c>
      <c r="K373" s="65"/>
    </row>
    <row r="374" spans="1:11" ht="35.25" customHeight="1" thickBot="1" x14ac:dyDescent="0.3">
      <c r="A374" s="74"/>
      <c r="B374" s="68"/>
      <c r="C374" s="71"/>
      <c r="D374" s="33" t="s">
        <v>6</v>
      </c>
      <c r="E374" s="31">
        <f t="shared" si="400"/>
        <v>0</v>
      </c>
      <c r="F374" s="36">
        <v>0</v>
      </c>
      <c r="G374" s="49">
        <v>0</v>
      </c>
      <c r="H374" s="44">
        <v>0</v>
      </c>
      <c r="I374" s="50">
        <v>0</v>
      </c>
      <c r="J374" s="50">
        <v>0</v>
      </c>
      <c r="K374" s="65"/>
    </row>
    <row r="375" spans="1:11" ht="27" customHeight="1" thickBot="1" x14ac:dyDescent="0.3">
      <c r="A375" s="75"/>
      <c r="B375" s="69"/>
      <c r="C375" s="72"/>
      <c r="D375" s="33" t="s">
        <v>7</v>
      </c>
      <c r="E375" s="31">
        <f>E371+E372+E373+E374</f>
        <v>198032</v>
      </c>
      <c r="F375" s="36">
        <f>F371+F372+F373+F374</f>
        <v>61032</v>
      </c>
      <c r="G375" s="49">
        <f t="shared" ref="G375:I375" si="401">G371+G372+G373+G374</f>
        <v>76000</v>
      </c>
      <c r="H375" s="44">
        <f t="shared" si="401"/>
        <v>61000</v>
      </c>
      <c r="I375" s="50">
        <f t="shared" si="401"/>
        <v>0</v>
      </c>
      <c r="J375" s="50">
        <f t="shared" ref="J375" si="402">J371+J372+J373+J374</f>
        <v>0</v>
      </c>
      <c r="K375" s="66"/>
    </row>
    <row r="376" spans="1:11" ht="51.75" customHeight="1" thickBot="1" x14ac:dyDescent="0.3">
      <c r="A376" s="73" t="s">
        <v>189</v>
      </c>
      <c r="B376" s="67" t="s">
        <v>219</v>
      </c>
      <c r="C376" s="70" t="s">
        <v>3</v>
      </c>
      <c r="D376" s="33" t="s">
        <v>29</v>
      </c>
      <c r="E376" s="31">
        <f>F376+G376+H376+I376</f>
        <v>75696.259999999995</v>
      </c>
      <c r="F376" s="36">
        <v>22215.84</v>
      </c>
      <c r="G376" s="49">
        <v>26730.42</v>
      </c>
      <c r="H376" s="44">
        <v>26750</v>
      </c>
      <c r="I376" s="50">
        <v>0</v>
      </c>
      <c r="J376" s="50">
        <v>0</v>
      </c>
      <c r="K376" s="64"/>
    </row>
    <row r="377" spans="1:11" ht="54" customHeight="1" thickBot="1" x14ac:dyDescent="0.3">
      <c r="A377" s="74"/>
      <c r="B377" s="68"/>
      <c r="C377" s="71"/>
      <c r="D377" s="33" t="s">
        <v>4</v>
      </c>
      <c r="E377" s="31">
        <f t="shared" ref="E377:E379" si="403">F377+G377+H377+I377</f>
        <v>0</v>
      </c>
      <c r="F377" s="36">
        <v>0</v>
      </c>
      <c r="G377" s="49">
        <v>0</v>
      </c>
      <c r="H377" s="44">
        <v>0</v>
      </c>
      <c r="I377" s="50">
        <v>0</v>
      </c>
      <c r="J377" s="50">
        <v>0</v>
      </c>
      <c r="K377" s="65"/>
    </row>
    <row r="378" spans="1:11" ht="50.25" customHeight="1" thickBot="1" x14ac:dyDescent="0.3">
      <c r="A378" s="74"/>
      <c r="B378" s="68"/>
      <c r="C378" s="71"/>
      <c r="D378" s="33" t="s">
        <v>5</v>
      </c>
      <c r="E378" s="31">
        <f t="shared" si="403"/>
        <v>0</v>
      </c>
      <c r="F378" s="36">
        <v>0</v>
      </c>
      <c r="G378" s="49">
        <v>0</v>
      </c>
      <c r="H378" s="44">
        <v>0</v>
      </c>
      <c r="I378" s="50">
        <v>0</v>
      </c>
      <c r="J378" s="50">
        <v>0</v>
      </c>
      <c r="K378" s="65"/>
    </row>
    <row r="379" spans="1:11" ht="42.75" customHeight="1" thickBot="1" x14ac:dyDescent="0.3">
      <c r="A379" s="74"/>
      <c r="B379" s="68"/>
      <c r="C379" s="71"/>
      <c r="D379" s="33" t="s">
        <v>6</v>
      </c>
      <c r="E379" s="31">
        <f t="shared" si="403"/>
        <v>0</v>
      </c>
      <c r="F379" s="36">
        <v>0</v>
      </c>
      <c r="G379" s="49">
        <v>0</v>
      </c>
      <c r="H379" s="44">
        <v>0</v>
      </c>
      <c r="I379" s="50">
        <v>0</v>
      </c>
      <c r="J379" s="50">
        <v>0</v>
      </c>
      <c r="K379" s="65"/>
    </row>
    <row r="380" spans="1:11" ht="27" customHeight="1" thickBot="1" x14ac:dyDescent="0.3">
      <c r="A380" s="75"/>
      <c r="B380" s="69"/>
      <c r="C380" s="72"/>
      <c r="D380" s="33" t="s">
        <v>7</v>
      </c>
      <c r="E380" s="31">
        <f>E376+E377+E378+E379</f>
        <v>75696.259999999995</v>
      </c>
      <c r="F380" s="36">
        <f>F376+F377+F378+F379</f>
        <v>22215.84</v>
      </c>
      <c r="G380" s="49">
        <f t="shared" ref="G380:J380" si="404">G376+G377+G378+G379</f>
        <v>26730.42</v>
      </c>
      <c r="H380" s="44">
        <f t="shared" si="404"/>
        <v>26750</v>
      </c>
      <c r="I380" s="50">
        <f t="shared" si="404"/>
        <v>0</v>
      </c>
      <c r="J380" s="50">
        <f t="shared" si="404"/>
        <v>0</v>
      </c>
      <c r="K380" s="66"/>
    </row>
    <row r="381" spans="1:11" ht="47.25" customHeight="1" thickBot="1" x14ac:dyDescent="0.3">
      <c r="A381" s="91">
        <v>20</v>
      </c>
      <c r="B381" s="67" t="s">
        <v>122</v>
      </c>
      <c r="C381" s="70" t="s">
        <v>3</v>
      </c>
      <c r="D381" s="33" t="s">
        <v>29</v>
      </c>
      <c r="E381" s="31">
        <f>E391+E386</f>
        <v>13349136</v>
      </c>
      <c r="F381" s="36">
        <f>F391+F386</f>
        <v>2433257</v>
      </c>
      <c r="G381" s="49">
        <f t="shared" ref="G381:I381" si="405">G391+G386</f>
        <v>2676738</v>
      </c>
      <c r="H381" s="44">
        <f t="shared" si="405"/>
        <v>2822837</v>
      </c>
      <c r="I381" s="50">
        <f t="shared" si="405"/>
        <v>2708152</v>
      </c>
      <c r="J381" s="50">
        <f t="shared" ref="J381" si="406">J391+J386</f>
        <v>2708152</v>
      </c>
      <c r="K381" s="64">
        <v>46.47</v>
      </c>
    </row>
    <row r="382" spans="1:11" ht="46.5" customHeight="1" thickBot="1" x14ac:dyDescent="0.3">
      <c r="A382" s="92"/>
      <c r="B382" s="68"/>
      <c r="C382" s="71"/>
      <c r="D382" s="33" t="s">
        <v>4</v>
      </c>
      <c r="E382" s="31">
        <f t="shared" ref="E382:E384" si="407">E392+E387</f>
        <v>0</v>
      </c>
      <c r="F382" s="36">
        <f>F392+F387</f>
        <v>0</v>
      </c>
      <c r="G382" s="49">
        <f t="shared" ref="G382:I382" si="408">G392+G387</f>
        <v>0</v>
      </c>
      <c r="H382" s="44">
        <f t="shared" si="408"/>
        <v>0</v>
      </c>
      <c r="I382" s="50">
        <f t="shared" si="408"/>
        <v>0</v>
      </c>
      <c r="J382" s="50">
        <f t="shared" ref="J382" si="409">J392+J387</f>
        <v>0</v>
      </c>
      <c r="K382" s="65"/>
    </row>
    <row r="383" spans="1:11" ht="47.25" customHeight="1" thickBot="1" x14ac:dyDescent="0.3">
      <c r="A383" s="92"/>
      <c r="B383" s="68"/>
      <c r="C383" s="71"/>
      <c r="D383" s="33" t="s">
        <v>5</v>
      </c>
      <c r="E383" s="31">
        <f t="shared" si="407"/>
        <v>50000</v>
      </c>
      <c r="F383" s="36">
        <f>F393+F388</f>
        <v>0</v>
      </c>
      <c r="G383" s="49">
        <f t="shared" ref="G383:I383" si="410">G393+G388</f>
        <v>50000</v>
      </c>
      <c r="H383" s="44">
        <f t="shared" si="410"/>
        <v>0</v>
      </c>
      <c r="I383" s="50">
        <f t="shared" si="410"/>
        <v>0</v>
      </c>
      <c r="J383" s="50">
        <f t="shared" ref="J383" si="411">J393+J388</f>
        <v>0</v>
      </c>
      <c r="K383" s="65"/>
    </row>
    <row r="384" spans="1:11" ht="33.75" customHeight="1" thickBot="1" x14ac:dyDescent="0.3">
      <c r="A384" s="92"/>
      <c r="B384" s="68"/>
      <c r="C384" s="71"/>
      <c r="D384" s="33" t="s">
        <v>6</v>
      </c>
      <c r="E384" s="31">
        <f t="shared" si="407"/>
        <v>483921.69999999995</v>
      </c>
      <c r="F384" s="36">
        <f>F394+F389</f>
        <v>73218</v>
      </c>
      <c r="G384" s="49">
        <f t="shared" ref="G384" si="412">G394</f>
        <v>106177.17</v>
      </c>
      <c r="H384" s="44">
        <f t="shared" ref="H384:I384" si="413">H394</f>
        <v>104526.53</v>
      </c>
      <c r="I384" s="50">
        <f t="shared" si="413"/>
        <v>100000</v>
      </c>
      <c r="J384" s="50">
        <f t="shared" ref="J384" si="414">J394</f>
        <v>100000</v>
      </c>
      <c r="K384" s="65"/>
    </row>
    <row r="385" spans="1:11" ht="27" customHeight="1" thickBot="1" x14ac:dyDescent="0.3">
      <c r="A385" s="93"/>
      <c r="B385" s="69"/>
      <c r="C385" s="72"/>
      <c r="D385" s="33" t="s">
        <v>7</v>
      </c>
      <c r="E385" s="31">
        <f>E381+E382+E383+E384</f>
        <v>13883057.699999999</v>
      </c>
      <c r="F385" s="36">
        <f>F381+F382+F383+F384</f>
        <v>2506475</v>
      </c>
      <c r="G385" s="49">
        <f t="shared" ref="G385:I385" si="415">G381+G382+G383+G384</f>
        <v>2832915.17</v>
      </c>
      <c r="H385" s="44">
        <f t="shared" si="415"/>
        <v>2927363.53</v>
      </c>
      <c r="I385" s="50">
        <f t="shared" si="415"/>
        <v>2808152</v>
      </c>
      <c r="J385" s="50">
        <f t="shared" ref="J385" si="416">J381+J382+J383+J384</f>
        <v>2808152</v>
      </c>
      <c r="K385" s="66"/>
    </row>
    <row r="386" spans="1:11" ht="54.75" customHeight="1" thickBot="1" x14ac:dyDescent="0.3">
      <c r="A386" s="73" t="s">
        <v>125</v>
      </c>
      <c r="B386" s="67" t="s">
        <v>190</v>
      </c>
      <c r="C386" s="70" t="s">
        <v>3</v>
      </c>
      <c r="D386" s="33" t="s">
        <v>29</v>
      </c>
      <c r="E386" s="31">
        <f>F386+G386+H386+I386</f>
        <v>13490</v>
      </c>
      <c r="F386" s="36">
        <v>0</v>
      </c>
      <c r="G386" s="49">
        <v>13490</v>
      </c>
      <c r="H386" s="44">
        <v>0</v>
      </c>
      <c r="I386" s="50">
        <v>0</v>
      </c>
      <c r="J386" s="50">
        <v>0</v>
      </c>
      <c r="K386" s="64"/>
    </row>
    <row r="387" spans="1:11" ht="48" customHeight="1" thickBot="1" x14ac:dyDescent="0.3">
      <c r="A387" s="74"/>
      <c r="B387" s="68"/>
      <c r="C387" s="71"/>
      <c r="D387" s="33" t="s">
        <v>4</v>
      </c>
      <c r="E387" s="31">
        <f t="shared" ref="E387:E389" si="417">F387+G387+H387+I387</f>
        <v>0</v>
      </c>
      <c r="F387" s="36">
        <v>0</v>
      </c>
      <c r="G387" s="49">
        <v>0</v>
      </c>
      <c r="H387" s="44">
        <v>0</v>
      </c>
      <c r="I387" s="50">
        <v>0</v>
      </c>
      <c r="J387" s="50">
        <v>0</v>
      </c>
      <c r="K387" s="65"/>
    </row>
    <row r="388" spans="1:11" ht="48" customHeight="1" thickBot="1" x14ac:dyDescent="0.3">
      <c r="A388" s="74"/>
      <c r="B388" s="68"/>
      <c r="C388" s="71"/>
      <c r="D388" s="33" t="s">
        <v>5</v>
      </c>
      <c r="E388" s="31">
        <f t="shared" si="417"/>
        <v>50000</v>
      </c>
      <c r="F388" s="36">
        <v>0</v>
      </c>
      <c r="G388" s="49">
        <v>50000</v>
      </c>
      <c r="H388" s="44">
        <v>0</v>
      </c>
      <c r="I388" s="50">
        <v>0</v>
      </c>
      <c r="J388" s="50">
        <v>0</v>
      </c>
      <c r="K388" s="65"/>
    </row>
    <row r="389" spans="1:11" ht="45" customHeight="1" thickBot="1" x14ac:dyDescent="0.3">
      <c r="A389" s="74"/>
      <c r="B389" s="68"/>
      <c r="C389" s="71"/>
      <c r="D389" s="33" t="s">
        <v>6</v>
      </c>
      <c r="E389" s="31">
        <f t="shared" si="417"/>
        <v>0</v>
      </c>
      <c r="F389" s="36">
        <v>0</v>
      </c>
      <c r="G389" s="49">
        <v>0</v>
      </c>
      <c r="H389" s="44">
        <v>0</v>
      </c>
      <c r="I389" s="50">
        <v>0</v>
      </c>
      <c r="J389" s="50">
        <v>0</v>
      </c>
      <c r="K389" s="65"/>
    </row>
    <row r="390" spans="1:11" ht="27" customHeight="1" thickBot="1" x14ac:dyDescent="0.3">
      <c r="A390" s="75"/>
      <c r="B390" s="69"/>
      <c r="C390" s="72"/>
      <c r="D390" s="33" t="s">
        <v>7</v>
      </c>
      <c r="E390" s="31">
        <f>E386+E387+E388+E389</f>
        <v>63490</v>
      </c>
      <c r="F390" s="36">
        <f>F386+F387+F388+F389</f>
        <v>0</v>
      </c>
      <c r="G390" s="49">
        <f t="shared" ref="G390:I390" si="418">G386+G387+G388+G389</f>
        <v>63490</v>
      </c>
      <c r="H390" s="44">
        <f t="shared" si="418"/>
        <v>0</v>
      </c>
      <c r="I390" s="50">
        <f t="shared" si="418"/>
        <v>0</v>
      </c>
      <c r="J390" s="50">
        <f t="shared" ref="J390" si="419">J386+J387+J388+J389</f>
        <v>0</v>
      </c>
      <c r="K390" s="66"/>
    </row>
    <row r="391" spans="1:11" ht="48.75" customHeight="1" thickBot="1" x14ac:dyDescent="0.3">
      <c r="A391" s="73" t="s">
        <v>233</v>
      </c>
      <c r="B391" s="67" t="s">
        <v>220</v>
      </c>
      <c r="C391" s="70" t="s">
        <v>3</v>
      </c>
      <c r="D391" s="33" t="s">
        <v>29</v>
      </c>
      <c r="E391" s="31">
        <f>F391+G391+H391+I391+J391</f>
        <v>13335646</v>
      </c>
      <c r="F391" s="36">
        <v>2433257</v>
      </c>
      <c r="G391" s="49">
        <v>2663248</v>
      </c>
      <c r="H391" s="44">
        <f>2708152+99685+15000</f>
        <v>2822837</v>
      </c>
      <c r="I391" s="50">
        <v>2708152</v>
      </c>
      <c r="J391" s="50">
        <v>2708152</v>
      </c>
      <c r="K391" s="64"/>
    </row>
    <row r="392" spans="1:11" ht="51" customHeight="1" thickBot="1" x14ac:dyDescent="0.3">
      <c r="A392" s="74"/>
      <c r="B392" s="68"/>
      <c r="C392" s="71"/>
      <c r="D392" s="33" t="s">
        <v>4</v>
      </c>
      <c r="E392" s="31">
        <f t="shared" ref="E392:E393" si="420">F392+G392+H392+I392</f>
        <v>0</v>
      </c>
      <c r="F392" s="36">
        <v>0</v>
      </c>
      <c r="G392" s="49">
        <v>0</v>
      </c>
      <c r="H392" s="44">
        <v>0</v>
      </c>
      <c r="I392" s="50">
        <v>0</v>
      </c>
      <c r="J392" s="50">
        <v>0</v>
      </c>
      <c r="K392" s="65"/>
    </row>
    <row r="393" spans="1:11" ht="49.5" customHeight="1" thickBot="1" x14ac:dyDescent="0.3">
      <c r="A393" s="74"/>
      <c r="B393" s="68"/>
      <c r="C393" s="71"/>
      <c r="D393" s="33" t="s">
        <v>5</v>
      </c>
      <c r="E393" s="31">
        <f t="shared" si="420"/>
        <v>0</v>
      </c>
      <c r="F393" s="36">
        <v>0</v>
      </c>
      <c r="G393" s="49">
        <v>0</v>
      </c>
      <c r="H393" s="44">
        <v>0</v>
      </c>
      <c r="I393" s="50">
        <v>0</v>
      </c>
      <c r="J393" s="50">
        <v>0</v>
      </c>
      <c r="K393" s="65"/>
    </row>
    <row r="394" spans="1:11" ht="33.75" customHeight="1" thickBot="1" x14ac:dyDescent="0.3">
      <c r="A394" s="74"/>
      <c r="B394" s="68"/>
      <c r="C394" s="71"/>
      <c r="D394" s="33" t="s">
        <v>6</v>
      </c>
      <c r="E394" s="31">
        <f>F394+G394+H394+I394+J394</f>
        <v>483921.69999999995</v>
      </c>
      <c r="F394" s="36">
        <v>73218</v>
      </c>
      <c r="G394" s="49">
        <v>106177.17</v>
      </c>
      <c r="H394" s="44">
        <v>104526.53</v>
      </c>
      <c r="I394" s="50">
        <v>100000</v>
      </c>
      <c r="J394" s="50">
        <v>100000</v>
      </c>
      <c r="K394" s="65"/>
    </row>
    <row r="395" spans="1:11" ht="29.25" customHeight="1" thickBot="1" x14ac:dyDescent="0.3">
      <c r="A395" s="75"/>
      <c r="B395" s="69"/>
      <c r="C395" s="72"/>
      <c r="D395" s="33" t="s">
        <v>7</v>
      </c>
      <c r="E395" s="31">
        <f>E391+E392+E393+E394</f>
        <v>13819567.699999999</v>
      </c>
      <c r="F395" s="36">
        <f>F391+F392+F393+F394</f>
        <v>2506475</v>
      </c>
      <c r="G395" s="49">
        <f t="shared" ref="G395:I395" si="421">G391+G392+G393+G394</f>
        <v>2769425.17</v>
      </c>
      <c r="H395" s="44">
        <f t="shared" si="421"/>
        <v>2927363.53</v>
      </c>
      <c r="I395" s="50">
        <f t="shared" si="421"/>
        <v>2808152</v>
      </c>
      <c r="J395" s="50">
        <f t="shared" ref="J395" si="422">J391+J392+J393+J394</f>
        <v>2808152</v>
      </c>
      <c r="K395" s="66"/>
    </row>
    <row r="396" spans="1:11" ht="44.25" customHeight="1" thickBot="1" x14ac:dyDescent="0.3">
      <c r="A396" s="91">
        <v>21</v>
      </c>
      <c r="B396" s="91" t="s">
        <v>124</v>
      </c>
      <c r="C396" s="70" t="s">
        <v>3</v>
      </c>
      <c r="D396" s="33" t="s">
        <v>29</v>
      </c>
      <c r="E396" s="31">
        <f>E401+E406</f>
        <v>66726812.5</v>
      </c>
      <c r="F396" s="36">
        <f t="shared" ref="F396:J396" si="423">F401+F406</f>
        <v>12343281.5</v>
      </c>
      <c r="G396" s="49">
        <f t="shared" si="423"/>
        <v>13001834</v>
      </c>
      <c r="H396" s="44">
        <f>H401+H406</f>
        <v>14494899</v>
      </c>
      <c r="I396" s="50">
        <f t="shared" si="423"/>
        <v>13443399</v>
      </c>
      <c r="J396" s="50">
        <f t="shared" si="423"/>
        <v>13443399</v>
      </c>
      <c r="K396" s="64" t="s">
        <v>302</v>
      </c>
    </row>
    <row r="397" spans="1:11" ht="53.25" customHeight="1" thickBot="1" x14ac:dyDescent="0.3">
      <c r="A397" s="92"/>
      <c r="B397" s="92"/>
      <c r="C397" s="71"/>
      <c r="D397" s="33" t="s">
        <v>4</v>
      </c>
      <c r="E397" s="31">
        <f>E402+E407</f>
        <v>0</v>
      </c>
      <c r="F397" s="36">
        <f t="shared" ref="F397:J397" si="424">F402+F407</f>
        <v>0</v>
      </c>
      <c r="G397" s="49">
        <f t="shared" si="424"/>
        <v>0</v>
      </c>
      <c r="H397" s="44">
        <f t="shared" si="424"/>
        <v>0</v>
      </c>
      <c r="I397" s="50">
        <f t="shared" si="424"/>
        <v>0</v>
      </c>
      <c r="J397" s="50">
        <f t="shared" si="424"/>
        <v>0</v>
      </c>
      <c r="K397" s="65"/>
    </row>
    <row r="398" spans="1:11" ht="48" customHeight="1" thickBot="1" x14ac:dyDescent="0.3">
      <c r="A398" s="92"/>
      <c r="B398" s="92"/>
      <c r="C398" s="71"/>
      <c r="D398" s="33" t="s">
        <v>5</v>
      </c>
      <c r="E398" s="31">
        <f>E403+E408</f>
        <v>266126</v>
      </c>
      <c r="F398" s="36">
        <f t="shared" ref="F398:J398" si="425">F403+F408</f>
        <v>0</v>
      </c>
      <c r="G398" s="49">
        <f t="shared" si="425"/>
        <v>0</v>
      </c>
      <c r="H398" s="44">
        <f t="shared" si="425"/>
        <v>266126</v>
      </c>
      <c r="I398" s="50">
        <f t="shared" si="425"/>
        <v>0</v>
      </c>
      <c r="J398" s="50">
        <f t="shared" si="425"/>
        <v>0</v>
      </c>
      <c r="K398" s="65"/>
    </row>
    <row r="399" spans="1:11" ht="35.25" customHeight="1" thickBot="1" x14ac:dyDescent="0.3">
      <c r="A399" s="92"/>
      <c r="B399" s="92"/>
      <c r="C399" s="71"/>
      <c r="D399" s="33" t="s">
        <v>6</v>
      </c>
      <c r="E399" s="31">
        <f>E404+E409</f>
        <v>13922280.629999999</v>
      </c>
      <c r="F399" s="36">
        <f t="shared" ref="F399:J399" si="426">F404+F409</f>
        <v>2709200</v>
      </c>
      <c r="G399" s="49">
        <f t="shared" si="426"/>
        <v>2714297.01</v>
      </c>
      <c r="H399" s="44">
        <f t="shared" si="426"/>
        <v>3070189.62</v>
      </c>
      <c r="I399" s="50">
        <f t="shared" si="426"/>
        <v>2714297</v>
      </c>
      <c r="J399" s="50">
        <f t="shared" si="426"/>
        <v>2714297</v>
      </c>
      <c r="K399" s="65"/>
    </row>
    <row r="400" spans="1:11" ht="29.25" customHeight="1" thickBot="1" x14ac:dyDescent="0.3">
      <c r="A400" s="93"/>
      <c r="B400" s="93"/>
      <c r="C400" s="72"/>
      <c r="D400" s="33" t="s">
        <v>7</v>
      </c>
      <c r="E400" s="31">
        <f>E396+E397+E398+E399</f>
        <v>80915219.129999995</v>
      </c>
      <c r="F400" s="36">
        <f t="shared" ref="F400" si="427">F396+F397+F398+F399</f>
        <v>15052481.5</v>
      </c>
      <c r="G400" s="49">
        <f t="shared" ref="G400:I400" si="428">G396+G397+G398+G399</f>
        <v>15716131.01</v>
      </c>
      <c r="H400" s="44">
        <f t="shared" si="428"/>
        <v>17831214.620000001</v>
      </c>
      <c r="I400" s="50">
        <f t="shared" si="428"/>
        <v>16157696</v>
      </c>
      <c r="J400" s="50">
        <f t="shared" ref="J400" si="429">J396+J397+J398+J399</f>
        <v>16157696</v>
      </c>
      <c r="K400" s="66"/>
    </row>
    <row r="401" spans="1:11" ht="48" customHeight="1" thickBot="1" x14ac:dyDescent="0.3">
      <c r="A401" s="73" t="s">
        <v>126</v>
      </c>
      <c r="B401" s="91" t="s">
        <v>221</v>
      </c>
      <c r="C401" s="70" t="s">
        <v>3</v>
      </c>
      <c r="D401" s="33" t="s">
        <v>29</v>
      </c>
      <c r="E401" s="31">
        <f>F401+G401+H401+I401+J401</f>
        <v>66633858.5</v>
      </c>
      <c r="F401" s="36">
        <v>12343281.5</v>
      </c>
      <c r="G401" s="49">
        <v>13001834</v>
      </c>
      <c r="H401" s="44">
        <f>14248399+156500-2954</f>
        <v>14401945</v>
      </c>
      <c r="I401" s="50">
        <v>13443399</v>
      </c>
      <c r="J401" s="50">
        <v>13443399</v>
      </c>
      <c r="K401" s="64"/>
    </row>
    <row r="402" spans="1:11" ht="50.25" customHeight="1" thickBot="1" x14ac:dyDescent="0.3">
      <c r="A402" s="74"/>
      <c r="B402" s="92"/>
      <c r="C402" s="71"/>
      <c r="D402" s="33" t="s">
        <v>4</v>
      </c>
      <c r="E402" s="31">
        <f t="shared" ref="E402:E403" si="430">F402+G402+H402+I402</f>
        <v>0</v>
      </c>
      <c r="F402" s="36">
        <v>0</v>
      </c>
      <c r="G402" s="49">
        <v>0</v>
      </c>
      <c r="H402" s="44">
        <v>0</v>
      </c>
      <c r="I402" s="50">
        <v>0</v>
      </c>
      <c r="J402" s="50">
        <v>0</v>
      </c>
      <c r="K402" s="65"/>
    </row>
    <row r="403" spans="1:11" ht="48.75" customHeight="1" thickBot="1" x14ac:dyDescent="0.3">
      <c r="A403" s="74"/>
      <c r="B403" s="92"/>
      <c r="C403" s="71"/>
      <c r="D403" s="33" t="s">
        <v>5</v>
      </c>
      <c r="E403" s="31">
        <f t="shared" si="430"/>
        <v>0</v>
      </c>
      <c r="F403" s="36">
        <v>0</v>
      </c>
      <c r="G403" s="49">
        <v>0</v>
      </c>
      <c r="H403" s="44">
        <v>0</v>
      </c>
      <c r="I403" s="50">
        <v>0</v>
      </c>
      <c r="J403" s="50">
        <v>0</v>
      </c>
      <c r="K403" s="65"/>
    </row>
    <row r="404" spans="1:11" ht="38.25" customHeight="1" thickBot="1" x14ac:dyDescent="0.3">
      <c r="A404" s="74"/>
      <c r="B404" s="92"/>
      <c r="C404" s="71"/>
      <c r="D404" s="33" t="s">
        <v>6</v>
      </c>
      <c r="E404" s="31">
        <f>F404+G404+H404+I404+J404</f>
        <v>13922280.629999999</v>
      </c>
      <c r="F404" s="36">
        <v>2709200</v>
      </c>
      <c r="G404" s="49">
        <v>2714297.01</v>
      </c>
      <c r="H404" s="44">
        <v>3070189.62</v>
      </c>
      <c r="I404" s="50">
        <v>2714297</v>
      </c>
      <c r="J404" s="50">
        <v>2714297</v>
      </c>
      <c r="K404" s="65"/>
    </row>
    <row r="405" spans="1:11" ht="27.75" customHeight="1" thickBot="1" x14ac:dyDescent="0.3">
      <c r="A405" s="75"/>
      <c r="B405" s="93"/>
      <c r="C405" s="72"/>
      <c r="D405" s="33" t="s">
        <v>7</v>
      </c>
      <c r="E405" s="31">
        <f t="shared" ref="E405:F405" si="431">E401+E402+E403+E404</f>
        <v>80556139.129999995</v>
      </c>
      <c r="F405" s="36">
        <f t="shared" si="431"/>
        <v>15052481.5</v>
      </c>
      <c r="G405" s="49">
        <f t="shared" ref="G405:I405" si="432">G401+G402+G403+G404</f>
        <v>15716131.01</v>
      </c>
      <c r="H405" s="44">
        <f t="shared" si="432"/>
        <v>17472134.620000001</v>
      </c>
      <c r="I405" s="50">
        <f t="shared" si="432"/>
        <v>16157696</v>
      </c>
      <c r="J405" s="50">
        <f t="shared" ref="J405" si="433">J401+J402+J403+J404</f>
        <v>16157696</v>
      </c>
      <c r="K405" s="66"/>
    </row>
    <row r="406" spans="1:11" ht="50.25" customHeight="1" thickBot="1" x14ac:dyDescent="0.3">
      <c r="A406" s="73" t="s">
        <v>261</v>
      </c>
      <c r="B406" s="91" t="s">
        <v>234</v>
      </c>
      <c r="C406" s="70" t="s">
        <v>3</v>
      </c>
      <c r="D406" s="33" t="s">
        <v>29</v>
      </c>
      <c r="E406" s="31">
        <f>F406+G406+H406+I406+J406</f>
        <v>92954</v>
      </c>
      <c r="F406" s="36">
        <v>0</v>
      </c>
      <c r="G406" s="49">
        <v>0</v>
      </c>
      <c r="H406" s="44">
        <f>90000+2954</f>
        <v>92954</v>
      </c>
      <c r="I406" s="50">
        <v>0</v>
      </c>
      <c r="J406" s="50">
        <v>0</v>
      </c>
      <c r="K406" s="64"/>
    </row>
    <row r="407" spans="1:11" ht="46.5" customHeight="1" thickBot="1" x14ac:dyDescent="0.3">
      <c r="A407" s="99"/>
      <c r="B407" s="99"/>
      <c r="C407" s="110"/>
      <c r="D407" s="33" t="s">
        <v>4</v>
      </c>
      <c r="E407" s="31">
        <f t="shared" ref="E407:E408" si="434">F407+G407+H407+I407</f>
        <v>0</v>
      </c>
      <c r="F407" s="36">
        <v>0</v>
      </c>
      <c r="G407" s="49">
        <v>0</v>
      </c>
      <c r="H407" s="44">
        <v>0</v>
      </c>
      <c r="I407" s="50">
        <v>0</v>
      </c>
      <c r="J407" s="50">
        <v>0</v>
      </c>
      <c r="K407" s="148"/>
    </row>
    <row r="408" spans="1:11" ht="51" customHeight="1" thickBot="1" x14ac:dyDescent="0.3">
      <c r="A408" s="99"/>
      <c r="B408" s="99"/>
      <c r="C408" s="110"/>
      <c r="D408" s="33" t="s">
        <v>5</v>
      </c>
      <c r="E408" s="31">
        <f t="shared" si="434"/>
        <v>266126</v>
      </c>
      <c r="F408" s="36">
        <v>0</v>
      </c>
      <c r="G408" s="49">
        <v>0</v>
      </c>
      <c r="H408" s="44">
        <f>210000+56126</f>
        <v>266126</v>
      </c>
      <c r="I408" s="50">
        <v>0</v>
      </c>
      <c r="J408" s="50">
        <v>0</v>
      </c>
      <c r="K408" s="148"/>
    </row>
    <row r="409" spans="1:11" ht="41.25" customHeight="1" thickBot="1" x14ac:dyDescent="0.3">
      <c r="A409" s="99"/>
      <c r="B409" s="99"/>
      <c r="C409" s="110"/>
      <c r="D409" s="33" t="s">
        <v>6</v>
      </c>
      <c r="E409" s="31">
        <f>F409+G409+H409+I409+J409</f>
        <v>0</v>
      </c>
      <c r="F409" s="36">
        <v>0</v>
      </c>
      <c r="G409" s="49">
        <v>0</v>
      </c>
      <c r="H409" s="44">
        <v>0</v>
      </c>
      <c r="I409" s="50">
        <v>0</v>
      </c>
      <c r="J409" s="50">
        <v>0</v>
      </c>
      <c r="K409" s="148"/>
    </row>
    <row r="410" spans="1:11" ht="27.75" customHeight="1" thickBot="1" x14ac:dyDescent="0.3">
      <c r="A410" s="100"/>
      <c r="B410" s="100"/>
      <c r="C410" s="108"/>
      <c r="D410" s="33" t="s">
        <v>7</v>
      </c>
      <c r="E410" s="31">
        <f t="shared" ref="E410:J410" si="435">E406+E407+E408+E409</f>
        <v>359080</v>
      </c>
      <c r="F410" s="36">
        <f t="shared" si="435"/>
        <v>0</v>
      </c>
      <c r="G410" s="49">
        <f t="shared" si="435"/>
        <v>0</v>
      </c>
      <c r="H410" s="44">
        <f t="shared" si="435"/>
        <v>359080</v>
      </c>
      <c r="I410" s="50">
        <f t="shared" si="435"/>
        <v>0</v>
      </c>
      <c r="J410" s="50">
        <f t="shared" si="435"/>
        <v>0</v>
      </c>
      <c r="K410" s="149"/>
    </row>
    <row r="411" spans="1:11" ht="47.25" customHeight="1" thickBot="1" x14ac:dyDescent="0.3">
      <c r="A411" s="73" t="s">
        <v>262</v>
      </c>
      <c r="B411" s="91" t="s">
        <v>238</v>
      </c>
      <c r="C411" s="70" t="s">
        <v>3</v>
      </c>
      <c r="D411" s="33" t="s">
        <v>29</v>
      </c>
      <c r="E411" s="31">
        <f>F411+G411+H411+I411+J411</f>
        <v>90000</v>
      </c>
      <c r="F411" s="36">
        <v>0</v>
      </c>
      <c r="G411" s="49">
        <v>0</v>
      </c>
      <c r="H411" s="44">
        <v>90000</v>
      </c>
      <c r="I411" s="50">
        <v>0</v>
      </c>
      <c r="J411" s="50">
        <v>0</v>
      </c>
      <c r="K411" s="64"/>
    </row>
    <row r="412" spans="1:11" ht="47.25" customHeight="1" thickBot="1" x14ac:dyDescent="0.3">
      <c r="A412" s="99"/>
      <c r="B412" s="99"/>
      <c r="C412" s="110"/>
      <c r="D412" s="33" t="s">
        <v>4</v>
      </c>
      <c r="E412" s="31">
        <f t="shared" ref="E412:E413" si="436">F412+G412+H412+I412</f>
        <v>0</v>
      </c>
      <c r="F412" s="36">
        <v>0</v>
      </c>
      <c r="G412" s="49">
        <v>0</v>
      </c>
      <c r="H412" s="44">
        <v>0</v>
      </c>
      <c r="I412" s="50">
        <v>0</v>
      </c>
      <c r="J412" s="50">
        <v>0</v>
      </c>
      <c r="K412" s="148"/>
    </row>
    <row r="413" spans="1:11" ht="45" customHeight="1" thickBot="1" x14ac:dyDescent="0.3">
      <c r="A413" s="99"/>
      <c r="B413" s="99"/>
      <c r="C413" s="110"/>
      <c r="D413" s="33" t="s">
        <v>5</v>
      </c>
      <c r="E413" s="31">
        <f t="shared" si="436"/>
        <v>210000</v>
      </c>
      <c r="F413" s="36">
        <v>0</v>
      </c>
      <c r="G413" s="49">
        <v>0</v>
      </c>
      <c r="H413" s="44">
        <v>210000</v>
      </c>
      <c r="I413" s="50">
        <v>0</v>
      </c>
      <c r="J413" s="50">
        <v>0</v>
      </c>
      <c r="K413" s="148"/>
    </row>
    <row r="414" spans="1:11" ht="38.25" customHeight="1" thickBot="1" x14ac:dyDescent="0.3">
      <c r="A414" s="99"/>
      <c r="B414" s="99"/>
      <c r="C414" s="110"/>
      <c r="D414" s="33" t="s">
        <v>6</v>
      </c>
      <c r="E414" s="31">
        <f>F414+G414+H414+I414+J414</f>
        <v>0</v>
      </c>
      <c r="F414" s="36">
        <v>0</v>
      </c>
      <c r="G414" s="49">
        <v>0</v>
      </c>
      <c r="H414" s="44">
        <v>0</v>
      </c>
      <c r="I414" s="50">
        <v>0</v>
      </c>
      <c r="J414" s="50">
        <v>0</v>
      </c>
      <c r="K414" s="148"/>
    </row>
    <row r="415" spans="1:11" ht="27.75" customHeight="1" thickBot="1" x14ac:dyDescent="0.3">
      <c r="A415" s="100"/>
      <c r="B415" s="100"/>
      <c r="C415" s="108"/>
      <c r="D415" s="33" t="s">
        <v>7</v>
      </c>
      <c r="E415" s="31">
        <f t="shared" ref="E415:J415" si="437">E411+E412+E413+E414</f>
        <v>300000</v>
      </c>
      <c r="F415" s="36">
        <f t="shared" si="437"/>
        <v>0</v>
      </c>
      <c r="G415" s="49">
        <f t="shared" si="437"/>
        <v>0</v>
      </c>
      <c r="H415" s="44">
        <f t="shared" si="437"/>
        <v>300000</v>
      </c>
      <c r="I415" s="50">
        <f t="shared" si="437"/>
        <v>0</v>
      </c>
      <c r="J415" s="50">
        <f t="shared" si="437"/>
        <v>0</v>
      </c>
      <c r="K415" s="149"/>
    </row>
    <row r="416" spans="1:11" ht="46.5" customHeight="1" thickBot="1" x14ac:dyDescent="0.3">
      <c r="A416" s="141" t="s">
        <v>300</v>
      </c>
      <c r="B416" s="144" t="s">
        <v>301</v>
      </c>
      <c r="C416" s="145" t="s">
        <v>3</v>
      </c>
      <c r="D416" s="55" t="s">
        <v>29</v>
      </c>
      <c r="E416" s="56">
        <f>F416+G416+H416+I416+J416</f>
        <v>2954</v>
      </c>
      <c r="F416" s="57">
        <v>0</v>
      </c>
      <c r="G416" s="58">
        <v>0</v>
      </c>
      <c r="H416" s="59">
        <v>2954</v>
      </c>
      <c r="I416" s="60">
        <v>0</v>
      </c>
      <c r="J416" s="60">
        <v>0</v>
      </c>
      <c r="K416" s="150"/>
    </row>
    <row r="417" spans="1:11" ht="50.25" customHeight="1" thickBot="1" x14ac:dyDescent="0.3">
      <c r="A417" s="142"/>
      <c r="B417" s="142"/>
      <c r="C417" s="146"/>
      <c r="D417" s="55" t="s">
        <v>4</v>
      </c>
      <c r="E417" s="56">
        <f t="shared" ref="E417:E418" si="438">F417+G417+H417+I417</f>
        <v>0</v>
      </c>
      <c r="F417" s="57">
        <v>0</v>
      </c>
      <c r="G417" s="58">
        <v>0</v>
      </c>
      <c r="H417" s="59">
        <v>0</v>
      </c>
      <c r="I417" s="60">
        <v>0</v>
      </c>
      <c r="J417" s="60">
        <v>0</v>
      </c>
      <c r="K417" s="151"/>
    </row>
    <row r="418" spans="1:11" ht="48.75" customHeight="1" thickBot="1" x14ac:dyDescent="0.3">
      <c r="A418" s="142"/>
      <c r="B418" s="142"/>
      <c r="C418" s="146"/>
      <c r="D418" s="55" t="s">
        <v>5</v>
      </c>
      <c r="E418" s="56">
        <f t="shared" si="438"/>
        <v>56126</v>
      </c>
      <c r="F418" s="57">
        <v>0</v>
      </c>
      <c r="G418" s="58">
        <v>0</v>
      </c>
      <c r="H418" s="59">
        <v>56126</v>
      </c>
      <c r="I418" s="60">
        <v>0</v>
      </c>
      <c r="J418" s="60">
        <v>0</v>
      </c>
      <c r="K418" s="151"/>
    </row>
    <row r="419" spans="1:11" ht="45" customHeight="1" thickBot="1" x14ac:dyDescent="0.3">
      <c r="A419" s="142"/>
      <c r="B419" s="142"/>
      <c r="C419" s="146"/>
      <c r="D419" s="55" t="s">
        <v>6</v>
      </c>
      <c r="E419" s="56">
        <f>F419+G419+H419+I419+J419</f>
        <v>0</v>
      </c>
      <c r="F419" s="57">
        <v>0</v>
      </c>
      <c r="G419" s="58">
        <v>0</v>
      </c>
      <c r="H419" s="59">
        <v>0</v>
      </c>
      <c r="I419" s="60">
        <v>0</v>
      </c>
      <c r="J419" s="60">
        <v>0</v>
      </c>
      <c r="K419" s="151"/>
    </row>
    <row r="420" spans="1:11" ht="27.75" customHeight="1" thickBot="1" x14ac:dyDescent="0.3">
      <c r="A420" s="143"/>
      <c r="B420" s="143"/>
      <c r="C420" s="147"/>
      <c r="D420" s="55" t="s">
        <v>7</v>
      </c>
      <c r="E420" s="56">
        <f t="shared" ref="E420:J420" si="439">E416+E417+E418+E419</f>
        <v>59080</v>
      </c>
      <c r="F420" s="57">
        <f t="shared" si="439"/>
        <v>0</v>
      </c>
      <c r="G420" s="58">
        <f t="shared" si="439"/>
        <v>0</v>
      </c>
      <c r="H420" s="59">
        <f t="shared" si="439"/>
        <v>59080</v>
      </c>
      <c r="I420" s="60">
        <f t="shared" si="439"/>
        <v>0</v>
      </c>
      <c r="J420" s="60">
        <f t="shared" si="439"/>
        <v>0</v>
      </c>
      <c r="K420" s="152"/>
    </row>
    <row r="421" spans="1:11" ht="46.5" customHeight="1" thickBot="1" x14ac:dyDescent="0.3">
      <c r="A421" s="91">
        <v>22</v>
      </c>
      <c r="B421" s="67" t="s">
        <v>62</v>
      </c>
      <c r="C421" s="70" t="s">
        <v>3</v>
      </c>
      <c r="D421" s="33" t="s">
        <v>29</v>
      </c>
      <c r="E421" s="31">
        <f t="shared" ref="E421:F424" si="440">E426</f>
        <v>0</v>
      </c>
      <c r="F421" s="36">
        <f t="shared" si="440"/>
        <v>0</v>
      </c>
      <c r="G421" s="49">
        <f t="shared" ref="G421:I421" si="441">G426</f>
        <v>0</v>
      </c>
      <c r="H421" s="44">
        <f t="shared" si="441"/>
        <v>0</v>
      </c>
      <c r="I421" s="50">
        <f t="shared" si="441"/>
        <v>0</v>
      </c>
      <c r="J421" s="50">
        <f t="shared" ref="J421" si="442">J426</f>
        <v>0</v>
      </c>
      <c r="K421" s="64">
        <v>52</v>
      </c>
    </row>
    <row r="422" spans="1:11" ht="48.75" customHeight="1" thickBot="1" x14ac:dyDescent="0.3">
      <c r="A422" s="92"/>
      <c r="B422" s="68"/>
      <c r="C422" s="71"/>
      <c r="D422" s="33" t="s">
        <v>4</v>
      </c>
      <c r="E422" s="31">
        <f t="shared" si="440"/>
        <v>67391.360000000001</v>
      </c>
      <c r="F422" s="36">
        <f t="shared" si="440"/>
        <v>67391.360000000001</v>
      </c>
      <c r="G422" s="49">
        <f t="shared" ref="G422:I422" si="443">G427</f>
        <v>0</v>
      </c>
      <c r="H422" s="44">
        <f t="shared" si="443"/>
        <v>0</v>
      </c>
      <c r="I422" s="50">
        <f t="shared" si="443"/>
        <v>0</v>
      </c>
      <c r="J422" s="50">
        <f t="shared" ref="J422" si="444">J427</f>
        <v>0</v>
      </c>
      <c r="K422" s="65"/>
    </row>
    <row r="423" spans="1:11" ht="45.75" customHeight="1" thickBot="1" x14ac:dyDescent="0.3">
      <c r="A423" s="92"/>
      <c r="B423" s="68"/>
      <c r="C423" s="71"/>
      <c r="D423" s="33" t="s">
        <v>5</v>
      </c>
      <c r="E423" s="31">
        <f t="shared" si="440"/>
        <v>0</v>
      </c>
      <c r="F423" s="36">
        <f t="shared" si="440"/>
        <v>0</v>
      </c>
      <c r="G423" s="49">
        <f t="shared" ref="G423:I423" si="445">G428</f>
        <v>0</v>
      </c>
      <c r="H423" s="44">
        <f t="shared" si="445"/>
        <v>0</v>
      </c>
      <c r="I423" s="50">
        <f t="shared" si="445"/>
        <v>0</v>
      </c>
      <c r="J423" s="50">
        <f t="shared" ref="J423" si="446">J428</f>
        <v>0</v>
      </c>
      <c r="K423" s="65"/>
    </row>
    <row r="424" spans="1:11" ht="33.75" customHeight="1" thickBot="1" x14ac:dyDescent="0.3">
      <c r="A424" s="92"/>
      <c r="B424" s="68"/>
      <c r="C424" s="71"/>
      <c r="D424" s="33" t="s">
        <v>6</v>
      </c>
      <c r="E424" s="31">
        <f t="shared" si="440"/>
        <v>0</v>
      </c>
      <c r="F424" s="36">
        <f t="shared" si="440"/>
        <v>0</v>
      </c>
      <c r="G424" s="49">
        <f t="shared" ref="G424:I424" si="447">G429</f>
        <v>0</v>
      </c>
      <c r="H424" s="44">
        <f t="shared" si="447"/>
        <v>0</v>
      </c>
      <c r="I424" s="50">
        <f t="shared" si="447"/>
        <v>0</v>
      </c>
      <c r="J424" s="50">
        <f t="shared" ref="J424" si="448">J429</f>
        <v>0</v>
      </c>
      <c r="K424" s="65"/>
    </row>
    <row r="425" spans="1:11" ht="27.75" customHeight="1" thickBot="1" x14ac:dyDescent="0.3">
      <c r="A425" s="93"/>
      <c r="B425" s="69"/>
      <c r="C425" s="72"/>
      <c r="D425" s="33" t="s">
        <v>7</v>
      </c>
      <c r="E425" s="31">
        <f t="shared" ref="E425:F425" si="449">E421+E422+E423+E424</f>
        <v>67391.360000000001</v>
      </c>
      <c r="F425" s="36">
        <f t="shared" si="449"/>
        <v>67391.360000000001</v>
      </c>
      <c r="G425" s="49">
        <f t="shared" ref="G425:I425" si="450">G421+G422+G423+G424</f>
        <v>0</v>
      </c>
      <c r="H425" s="44">
        <f t="shared" si="450"/>
        <v>0</v>
      </c>
      <c r="I425" s="50">
        <f t="shared" si="450"/>
        <v>0</v>
      </c>
      <c r="J425" s="50">
        <f t="shared" ref="J425" si="451">J421+J422+J423+J424</f>
        <v>0</v>
      </c>
      <c r="K425" s="66"/>
    </row>
    <row r="426" spans="1:11" ht="46.5" customHeight="1" thickBot="1" x14ac:dyDescent="0.3">
      <c r="A426" s="73" t="s">
        <v>128</v>
      </c>
      <c r="B426" s="67" t="s">
        <v>62</v>
      </c>
      <c r="C426" s="70" t="s">
        <v>3</v>
      </c>
      <c r="D426" s="33" t="s">
        <v>29</v>
      </c>
      <c r="E426" s="31">
        <f>F426+G426+H426+I426</f>
        <v>0</v>
      </c>
      <c r="F426" s="36">
        <v>0</v>
      </c>
      <c r="G426" s="49">
        <v>0</v>
      </c>
      <c r="H426" s="44">
        <v>0</v>
      </c>
      <c r="I426" s="50">
        <v>0</v>
      </c>
      <c r="J426" s="50">
        <v>0</v>
      </c>
      <c r="K426" s="64"/>
    </row>
    <row r="427" spans="1:11" ht="45.75" customHeight="1" thickBot="1" x14ac:dyDescent="0.3">
      <c r="A427" s="74"/>
      <c r="B427" s="68"/>
      <c r="C427" s="71"/>
      <c r="D427" s="33" t="s">
        <v>4</v>
      </c>
      <c r="E427" s="31">
        <f t="shared" ref="E427:E429" si="452">F427+G427+H427+I427</f>
        <v>67391.360000000001</v>
      </c>
      <c r="F427" s="36">
        <v>67391.360000000001</v>
      </c>
      <c r="G427" s="49">
        <v>0</v>
      </c>
      <c r="H427" s="44">
        <v>0</v>
      </c>
      <c r="I427" s="50">
        <v>0</v>
      </c>
      <c r="J427" s="50">
        <v>0</v>
      </c>
      <c r="K427" s="65"/>
    </row>
    <row r="428" spans="1:11" ht="45.75" customHeight="1" thickBot="1" x14ac:dyDescent="0.3">
      <c r="A428" s="74"/>
      <c r="B428" s="68"/>
      <c r="C428" s="71"/>
      <c r="D428" s="33" t="s">
        <v>5</v>
      </c>
      <c r="E428" s="31">
        <f t="shared" si="452"/>
        <v>0</v>
      </c>
      <c r="F428" s="36">
        <v>0</v>
      </c>
      <c r="G428" s="49">
        <v>0</v>
      </c>
      <c r="H428" s="44">
        <v>0</v>
      </c>
      <c r="I428" s="50">
        <v>0</v>
      </c>
      <c r="J428" s="50">
        <v>0</v>
      </c>
      <c r="K428" s="65"/>
    </row>
    <row r="429" spans="1:11" ht="38.25" customHeight="1" thickBot="1" x14ac:dyDescent="0.3">
      <c r="A429" s="74"/>
      <c r="B429" s="68"/>
      <c r="C429" s="71"/>
      <c r="D429" s="33" t="s">
        <v>6</v>
      </c>
      <c r="E429" s="31">
        <f t="shared" si="452"/>
        <v>0</v>
      </c>
      <c r="F429" s="36">
        <v>0</v>
      </c>
      <c r="G429" s="49">
        <v>0</v>
      </c>
      <c r="H429" s="44">
        <v>0</v>
      </c>
      <c r="I429" s="50">
        <v>0</v>
      </c>
      <c r="J429" s="50">
        <v>0</v>
      </c>
      <c r="K429" s="65"/>
    </row>
    <row r="430" spans="1:11" ht="27.75" customHeight="1" thickBot="1" x14ac:dyDescent="0.3">
      <c r="A430" s="75"/>
      <c r="B430" s="69"/>
      <c r="C430" s="72"/>
      <c r="D430" s="33" t="s">
        <v>7</v>
      </c>
      <c r="E430" s="31">
        <f t="shared" ref="E430:F430" si="453">E426+E427+E428+E429</f>
        <v>67391.360000000001</v>
      </c>
      <c r="F430" s="36">
        <f t="shared" si="453"/>
        <v>67391.360000000001</v>
      </c>
      <c r="G430" s="49">
        <f t="shared" ref="G430:I430" si="454">G426+G427+G428+G429</f>
        <v>0</v>
      </c>
      <c r="H430" s="44">
        <f t="shared" si="454"/>
        <v>0</v>
      </c>
      <c r="I430" s="50">
        <f t="shared" si="454"/>
        <v>0</v>
      </c>
      <c r="J430" s="50">
        <f t="shared" ref="J430" si="455">J426+J427+J428+J429</f>
        <v>0</v>
      </c>
      <c r="K430" s="66"/>
    </row>
    <row r="431" spans="1:11" ht="48.75" customHeight="1" thickBot="1" x14ac:dyDescent="0.3">
      <c r="A431" s="91">
        <v>23</v>
      </c>
      <c r="B431" s="67" t="s">
        <v>127</v>
      </c>
      <c r="C431" s="70" t="s">
        <v>3</v>
      </c>
      <c r="D431" s="33" t="s">
        <v>29</v>
      </c>
      <c r="E431" s="31">
        <f t="shared" ref="E431:F434" si="456">E436</f>
        <v>100000</v>
      </c>
      <c r="F431" s="36">
        <f t="shared" si="456"/>
        <v>100000</v>
      </c>
      <c r="G431" s="49">
        <f t="shared" ref="G431:I431" si="457">G436</f>
        <v>0</v>
      </c>
      <c r="H431" s="44">
        <f t="shared" si="457"/>
        <v>0</v>
      </c>
      <c r="I431" s="50">
        <f t="shared" si="457"/>
        <v>0</v>
      </c>
      <c r="J431" s="50">
        <f t="shared" ref="J431" si="458">J436</f>
        <v>0</v>
      </c>
      <c r="K431" s="64">
        <v>53</v>
      </c>
    </row>
    <row r="432" spans="1:11" ht="46.5" customHeight="1" thickBot="1" x14ac:dyDescent="0.3">
      <c r="A432" s="92"/>
      <c r="B432" s="68"/>
      <c r="C432" s="71"/>
      <c r="D432" s="33" t="s">
        <v>4</v>
      </c>
      <c r="E432" s="31">
        <f t="shared" si="456"/>
        <v>0</v>
      </c>
      <c r="F432" s="36">
        <f t="shared" si="456"/>
        <v>0</v>
      </c>
      <c r="G432" s="49">
        <f t="shared" ref="G432:I432" si="459">G437</f>
        <v>0</v>
      </c>
      <c r="H432" s="44">
        <f t="shared" si="459"/>
        <v>0</v>
      </c>
      <c r="I432" s="50">
        <f t="shared" si="459"/>
        <v>0</v>
      </c>
      <c r="J432" s="50">
        <f t="shared" ref="J432" si="460">J437</f>
        <v>0</v>
      </c>
      <c r="K432" s="65"/>
    </row>
    <row r="433" spans="1:11" ht="51.75" customHeight="1" thickBot="1" x14ac:dyDescent="0.3">
      <c r="A433" s="92"/>
      <c r="B433" s="68"/>
      <c r="C433" s="71"/>
      <c r="D433" s="33" t="s">
        <v>5</v>
      </c>
      <c r="E433" s="31">
        <f t="shared" si="456"/>
        <v>0</v>
      </c>
      <c r="F433" s="36">
        <f t="shared" si="456"/>
        <v>0</v>
      </c>
      <c r="G433" s="49">
        <f t="shared" ref="G433:I433" si="461">G438</f>
        <v>0</v>
      </c>
      <c r="H433" s="44">
        <f t="shared" si="461"/>
        <v>0</v>
      </c>
      <c r="I433" s="50">
        <f t="shared" si="461"/>
        <v>0</v>
      </c>
      <c r="J433" s="50">
        <f t="shared" ref="J433" si="462">J438</f>
        <v>0</v>
      </c>
      <c r="K433" s="65"/>
    </row>
    <row r="434" spans="1:11" ht="41.25" customHeight="1" thickBot="1" x14ac:dyDescent="0.3">
      <c r="A434" s="92"/>
      <c r="B434" s="68"/>
      <c r="C434" s="71"/>
      <c r="D434" s="33" t="s">
        <v>6</v>
      </c>
      <c r="E434" s="31">
        <f t="shared" si="456"/>
        <v>0</v>
      </c>
      <c r="F434" s="36">
        <f t="shared" si="456"/>
        <v>0</v>
      </c>
      <c r="G434" s="49">
        <f t="shared" ref="G434:I434" si="463">G439</f>
        <v>0</v>
      </c>
      <c r="H434" s="44">
        <f t="shared" si="463"/>
        <v>0</v>
      </c>
      <c r="I434" s="50">
        <f t="shared" si="463"/>
        <v>0</v>
      </c>
      <c r="J434" s="50">
        <f t="shared" ref="J434" si="464">J439</f>
        <v>0</v>
      </c>
      <c r="K434" s="65"/>
    </row>
    <row r="435" spans="1:11" ht="27.75" customHeight="1" thickBot="1" x14ac:dyDescent="0.3">
      <c r="A435" s="93"/>
      <c r="B435" s="69"/>
      <c r="C435" s="72"/>
      <c r="D435" s="33" t="s">
        <v>7</v>
      </c>
      <c r="E435" s="31">
        <f t="shared" ref="E435:F435" si="465">E431+E432+E433+E434</f>
        <v>100000</v>
      </c>
      <c r="F435" s="36">
        <f t="shared" si="465"/>
        <v>100000</v>
      </c>
      <c r="G435" s="49">
        <f t="shared" ref="G435:I435" si="466">G431+G432+G433+G434</f>
        <v>0</v>
      </c>
      <c r="H435" s="44">
        <f t="shared" si="466"/>
        <v>0</v>
      </c>
      <c r="I435" s="50">
        <f t="shared" si="466"/>
        <v>0</v>
      </c>
      <c r="J435" s="50">
        <f t="shared" ref="J435" si="467">J431+J432+J433+J434</f>
        <v>0</v>
      </c>
      <c r="K435" s="66"/>
    </row>
    <row r="436" spans="1:11" ht="50.25" customHeight="1" thickBot="1" x14ac:dyDescent="0.3">
      <c r="A436" s="73" t="s">
        <v>77</v>
      </c>
      <c r="B436" s="67" t="s">
        <v>243</v>
      </c>
      <c r="C436" s="70" t="s">
        <v>3</v>
      </c>
      <c r="D436" s="33" t="s">
        <v>29</v>
      </c>
      <c r="E436" s="31">
        <f>F436+G436+H436+I436</f>
        <v>100000</v>
      </c>
      <c r="F436" s="36">
        <v>100000</v>
      </c>
      <c r="G436" s="49">
        <v>0</v>
      </c>
      <c r="H436" s="44">
        <v>0</v>
      </c>
      <c r="I436" s="50">
        <v>0</v>
      </c>
      <c r="J436" s="50">
        <v>0</v>
      </c>
      <c r="K436" s="64"/>
    </row>
    <row r="437" spans="1:11" ht="47.25" customHeight="1" thickBot="1" x14ac:dyDescent="0.3">
      <c r="A437" s="74"/>
      <c r="B437" s="68"/>
      <c r="C437" s="71"/>
      <c r="D437" s="33" t="s">
        <v>4</v>
      </c>
      <c r="E437" s="31">
        <f t="shared" ref="E437:E439" si="468">F437+G437+H437+I437</f>
        <v>0</v>
      </c>
      <c r="F437" s="36">
        <v>0</v>
      </c>
      <c r="G437" s="49">
        <v>0</v>
      </c>
      <c r="H437" s="44">
        <v>0</v>
      </c>
      <c r="I437" s="50">
        <v>0</v>
      </c>
      <c r="J437" s="50">
        <v>0</v>
      </c>
      <c r="K437" s="65"/>
    </row>
    <row r="438" spans="1:11" ht="45.75" customHeight="1" thickBot="1" x14ac:dyDescent="0.3">
      <c r="A438" s="74"/>
      <c r="B438" s="68"/>
      <c r="C438" s="71"/>
      <c r="D438" s="33" t="s">
        <v>5</v>
      </c>
      <c r="E438" s="31">
        <f t="shared" si="468"/>
        <v>0</v>
      </c>
      <c r="F438" s="36">
        <v>0</v>
      </c>
      <c r="G438" s="49">
        <v>0</v>
      </c>
      <c r="H438" s="44">
        <v>0</v>
      </c>
      <c r="I438" s="50">
        <v>0</v>
      </c>
      <c r="J438" s="50">
        <v>0</v>
      </c>
      <c r="K438" s="65"/>
    </row>
    <row r="439" spans="1:11" ht="30" customHeight="1" thickBot="1" x14ac:dyDescent="0.3">
      <c r="A439" s="74"/>
      <c r="B439" s="68"/>
      <c r="C439" s="71"/>
      <c r="D439" s="33" t="s">
        <v>6</v>
      </c>
      <c r="E439" s="31">
        <f t="shared" si="468"/>
        <v>0</v>
      </c>
      <c r="F439" s="36">
        <v>0</v>
      </c>
      <c r="G439" s="49">
        <v>0</v>
      </c>
      <c r="H439" s="44">
        <v>0</v>
      </c>
      <c r="I439" s="50">
        <v>0</v>
      </c>
      <c r="J439" s="50">
        <v>0</v>
      </c>
      <c r="K439" s="65"/>
    </row>
    <row r="440" spans="1:11" ht="24" customHeight="1" thickBot="1" x14ac:dyDescent="0.3">
      <c r="A440" s="75"/>
      <c r="B440" s="69"/>
      <c r="C440" s="72"/>
      <c r="D440" s="33" t="s">
        <v>7</v>
      </c>
      <c r="E440" s="31">
        <f t="shared" ref="E440:F440" si="469">E436+E437+E438+E439</f>
        <v>100000</v>
      </c>
      <c r="F440" s="36">
        <f t="shared" si="469"/>
        <v>100000</v>
      </c>
      <c r="G440" s="49">
        <f t="shared" ref="G440:I440" si="470">G436+G437+G438+G439</f>
        <v>0</v>
      </c>
      <c r="H440" s="44">
        <f t="shared" si="470"/>
        <v>0</v>
      </c>
      <c r="I440" s="50">
        <f t="shared" si="470"/>
        <v>0</v>
      </c>
      <c r="J440" s="50">
        <f t="shared" ref="J440" si="471">J436+J437+J438+J439</f>
        <v>0</v>
      </c>
      <c r="K440" s="66"/>
    </row>
    <row r="441" spans="1:11" ht="43.5" customHeight="1" thickBot="1" x14ac:dyDescent="0.3">
      <c r="A441" s="91">
        <v>24</v>
      </c>
      <c r="B441" s="67" t="s">
        <v>129</v>
      </c>
      <c r="C441" s="70" t="s">
        <v>3</v>
      </c>
      <c r="D441" s="33" t="s">
        <v>29</v>
      </c>
      <c r="E441" s="31">
        <f>E446+E451+E456+E461+E466+E471</f>
        <v>6074071.2599999998</v>
      </c>
      <c r="F441" s="36">
        <f>F446+F451+F456+F461+F466+F471</f>
        <v>4573758.9800000004</v>
      </c>
      <c r="G441" s="49">
        <f t="shared" ref="G441:I441" si="472">G446+G451+G456+G461+G466+G471</f>
        <v>405312.28</v>
      </c>
      <c r="H441" s="44">
        <f t="shared" si="472"/>
        <v>845000</v>
      </c>
      <c r="I441" s="50">
        <f t="shared" si="472"/>
        <v>250000</v>
      </c>
      <c r="J441" s="50">
        <f t="shared" ref="J441" si="473">J446+J451+J456+J461+J466+J471</f>
        <v>0</v>
      </c>
      <c r="K441" s="64" t="s">
        <v>175</v>
      </c>
    </row>
    <row r="442" spans="1:11" ht="51" customHeight="1" thickBot="1" x14ac:dyDescent="0.3">
      <c r="A442" s="92"/>
      <c r="B442" s="68"/>
      <c r="C442" s="71"/>
      <c r="D442" s="33" t="s">
        <v>4</v>
      </c>
      <c r="E442" s="31">
        <f t="shared" ref="E442:F444" si="474">E447+E452+E457+E462+E467</f>
        <v>0</v>
      </c>
      <c r="F442" s="36">
        <f t="shared" si="474"/>
        <v>0</v>
      </c>
      <c r="G442" s="49">
        <f t="shared" ref="G442:I442" si="475">G447+G452+G457+G462+G467</f>
        <v>0</v>
      </c>
      <c r="H442" s="44">
        <f t="shared" si="475"/>
        <v>0</v>
      </c>
      <c r="I442" s="50">
        <f t="shared" si="475"/>
        <v>0</v>
      </c>
      <c r="J442" s="50">
        <f t="shared" ref="J442" si="476">J447+J452+J457+J462+J467</f>
        <v>0</v>
      </c>
      <c r="K442" s="65"/>
    </row>
    <row r="443" spans="1:11" ht="45" customHeight="1" thickBot="1" x14ac:dyDescent="0.3">
      <c r="A443" s="92"/>
      <c r="B443" s="68"/>
      <c r="C443" s="71"/>
      <c r="D443" s="33" t="s">
        <v>5</v>
      </c>
      <c r="E443" s="31">
        <f t="shared" si="474"/>
        <v>16280290.449999999</v>
      </c>
      <c r="F443" s="36">
        <f t="shared" si="474"/>
        <v>7026768.4500000002</v>
      </c>
      <c r="G443" s="49">
        <f t="shared" ref="G443:I443" si="477">G448+G453+G458+G463+G468</f>
        <v>4503522</v>
      </c>
      <c r="H443" s="44">
        <f t="shared" si="477"/>
        <v>0</v>
      </c>
      <c r="I443" s="50">
        <f t="shared" si="477"/>
        <v>4750000</v>
      </c>
      <c r="J443" s="50">
        <f t="shared" ref="J443" si="478">J448+J453+J458+J463+J468</f>
        <v>0</v>
      </c>
      <c r="K443" s="65"/>
    </row>
    <row r="444" spans="1:11" ht="33" customHeight="1" thickBot="1" x14ac:dyDescent="0.3">
      <c r="A444" s="92"/>
      <c r="B444" s="68"/>
      <c r="C444" s="71"/>
      <c r="D444" s="33" t="s">
        <v>6</v>
      </c>
      <c r="E444" s="31">
        <f t="shared" si="474"/>
        <v>0</v>
      </c>
      <c r="F444" s="36">
        <f t="shared" si="474"/>
        <v>0</v>
      </c>
      <c r="G444" s="49">
        <f t="shared" ref="G444:I444" si="479">G449+G454+G459+G464+G469</f>
        <v>0</v>
      </c>
      <c r="H444" s="44">
        <f t="shared" si="479"/>
        <v>0</v>
      </c>
      <c r="I444" s="50">
        <f t="shared" si="479"/>
        <v>0</v>
      </c>
      <c r="J444" s="50">
        <f t="shared" ref="J444" si="480">J449+J454+J459+J464+J469</f>
        <v>0</v>
      </c>
      <c r="K444" s="65"/>
    </row>
    <row r="445" spans="1:11" ht="24" customHeight="1" thickBot="1" x14ac:dyDescent="0.3">
      <c r="A445" s="93"/>
      <c r="B445" s="69"/>
      <c r="C445" s="72"/>
      <c r="D445" s="33" t="s">
        <v>7</v>
      </c>
      <c r="E445" s="31">
        <f t="shared" ref="E445:F445" si="481">E441+E442+E443+E444</f>
        <v>22354361.710000001</v>
      </c>
      <c r="F445" s="36">
        <f t="shared" si="481"/>
        <v>11600527.43</v>
      </c>
      <c r="G445" s="49">
        <f t="shared" ref="G445:I445" si="482">G441+G442+G443+G444</f>
        <v>4908834.28</v>
      </c>
      <c r="H445" s="44">
        <f t="shared" si="482"/>
        <v>845000</v>
      </c>
      <c r="I445" s="50">
        <f t="shared" si="482"/>
        <v>5000000</v>
      </c>
      <c r="J445" s="50">
        <f t="shared" ref="J445" si="483">J441+J442+J443+J444</f>
        <v>0</v>
      </c>
      <c r="K445" s="66"/>
    </row>
    <row r="446" spans="1:11" ht="50.25" customHeight="1" thickBot="1" x14ac:dyDescent="0.3">
      <c r="A446" s="73" t="s">
        <v>131</v>
      </c>
      <c r="B446" s="67" t="s">
        <v>75</v>
      </c>
      <c r="C446" s="70" t="s">
        <v>3</v>
      </c>
      <c r="D446" s="33" t="s">
        <v>29</v>
      </c>
      <c r="E446" s="31">
        <f>F446+G446+H446+I446</f>
        <v>0</v>
      </c>
      <c r="F446" s="36">
        <v>0</v>
      </c>
      <c r="G446" s="49">
        <v>0</v>
      </c>
      <c r="H446" s="44">
        <v>0</v>
      </c>
      <c r="I446" s="50">
        <v>0</v>
      </c>
      <c r="J446" s="50">
        <v>0</v>
      </c>
      <c r="K446" s="64"/>
    </row>
    <row r="447" spans="1:11" ht="51" customHeight="1" thickBot="1" x14ac:dyDescent="0.3">
      <c r="A447" s="74"/>
      <c r="B447" s="68"/>
      <c r="C447" s="71"/>
      <c r="D447" s="33" t="s">
        <v>4</v>
      </c>
      <c r="E447" s="31">
        <f t="shared" ref="E447:E449" si="484">F447+G447+H447+I447</f>
        <v>0</v>
      </c>
      <c r="F447" s="36">
        <v>0</v>
      </c>
      <c r="G447" s="49">
        <v>0</v>
      </c>
      <c r="H447" s="44">
        <v>0</v>
      </c>
      <c r="I447" s="50">
        <v>0</v>
      </c>
      <c r="J447" s="50">
        <v>0</v>
      </c>
      <c r="K447" s="65"/>
    </row>
    <row r="448" spans="1:11" ht="51.75" customHeight="1" thickBot="1" x14ac:dyDescent="0.3">
      <c r="A448" s="74"/>
      <c r="B448" s="68"/>
      <c r="C448" s="71"/>
      <c r="D448" s="33" t="s">
        <v>5</v>
      </c>
      <c r="E448" s="31">
        <f t="shared" si="484"/>
        <v>4983024.6900000004</v>
      </c>
      <c r="F448" s="36">
        <v>4983024.6900000004</v>
      </c>
      <c r="G448" s="49">
        <v>0</v>
      </c>
      <c r="H448" s="44">
        <v>0</v>
      </c>
      <c r="I448" s="50">
        <v>0</v>
      </c>
      <c r="J448" s="50">
        <v>0</v>
      </c>
      <c r="K448" s="65"/>
    </row>
    <row r="449" spans="1:11" ht="33.75" customHeight="1" thickBot="1" x14ac:dyDescent="0.3">
      <c r="A449" s="74"/>
      <c r="B449" s="68"/>
      <c r="C449" s="71"/>
      <c r="D449" s="33" t="s">
        <v>6</v>
      </c>
      <c r="E449" s="31">
        <f t="shared" si="484"/>
        <v>0</v>
      </c>
      <c r="F449" s="36">
        <v>0</v>
      </c>
      <c r="G449" s="49">
        <v>0</v>
      </c>
      <c r="H449" s="44">
        <v>0</v>
      </c>
      <c r="I449" s="50">
        <v>0</v>
      </c>
      <c r="J449" s="50">
        <v>0</v>
      </c>
      <c r="K449" s="65"/>
    </row>
    <row r="450" spans="1:11" ht="24.75" customHeight="1" thickBot="1" x14ac:dyDescent="0.3">
      <c r="A450" s="75"/>
      <c r="B450" s="69"/>
      <c r="C450" s="72"/>
      <c r="D450" s="33" t="s">
        <v>7</v>
      </c>
      <c r="E450" s="31">
        <f t="shared" ref="E450:F450" si="485">E446+E447+E448+E449</f>
        <v>4983024.6900000004</v>
      </c>
      <c r="F450" s="36">
        <f t="shared" si="485"/>
        <v>4983024.6900000004</v>
      </c>
      <c r="G450" s="49">
        <f t="shared" ref="G450:I450" si="486">G446+G447+G448+G449</f>
        <v>0</v>
      </c>
      <c r="H450" s="44">
        <f t="shared" si="486"/>
        <v>0</v>
      </c>
      <c r="I450" s="50">
        <f t="shared" si="486"/>
        <v>0</v>
      </c>
      <c r="J450" s="50">
        <f t="shared" ref="J450" si="487">J446+J447+J448+J449</f>
        <v>0</v>
      </c>
      <c r="K450" s="66"/>
    </row>
    <row r="451" spans="1:11" ht="51" customHeight="1" thickBot="1" x14ac:dyDescent="0.3">
      <c r="A451" s="73" t="s">
        <v>263</v>
      </c>
      <c r="B451" s="67" t="s">
        <v>66</v>
      </c>
      <c r="C451" s="70" t="s">
        <v>3</v>
      </c>
      <c r="D451" s="33" t="s">
        <v>29</v>
      </c>
      <c r="E451" s="31">
        <f>F451+G451+H451+I451</f>
        <v>66209.84</v>
      </c>
      <c r="F451" s="36">
        <v>61855.56</v>
      </c>
      <c r="G451" s="49">
        <v>4354.28</v>
      </c>
      <c r="H451" s="44">
        <v>0</v>
      </c>
      <c r="I451" s="50">
        <v>0</v>
      </c>
      <c r="J451" s="50">
        <v>0</v>
      </c>
      <c r="K451" s="64"/>
    </row>
    <row r="452" spans="1:11" ht="51.75" customHeight="1" thickBot="1" x14ac:dyDescent="0.3">
      <c r="A452" s="74"/>
      <c r="B452" s="68"/>
      <c r="C452" s="71"/>
      <c r="D452" s="33" t="s">
        <v>4</v>
      </c>
      <c r="E452" s="31">
        <f t="shared" ref="E452:E454" si="488">F452+G452+H452+I452</f>
        <v>0</v>
      </c>
      <c r="F452" s="36">
        <v>0</v>
      </c>
      <c r="G452" s="49">
        <v>0</v>
      </c>
      <c r="H452" s="44">
        <v>0</v>
      </c>
      <c r="I452" s="50">
        <v>0</v>
      </c>
      <c r="J452" s="50">
        <v>0</v>
      </c>
      <c r="K452" s="65"/>
    </row>
    <row r="453" spans="1:11" ht="47.25" customHeight="1" thickBot="1" x14ac:dyDescent="0.3">
      <c r="A453" s="74"/>
      <c r="B453" s="68"/>
      <c r="C453" s="71"/>
      <c r="D453" s="33" t="s">
        <v>5</v>
      </c>
      <c r="E453" s="31">
        <f t="shared" si="488"/>
        <v>0</v>
      </c>
      <c r="F453" s="36">
        <v>0</v>
      </c>
      <c r="G453" s="49">
        <v>0</v>
      </c>
      <c r="H453" s="44">
        <v>0</v>
      </c>
      <c r="I453" s="50">
        <v>0</v>
      </c>
      <c r="J453" s="50">
        <v>0</v>
      </c>
      <c r="K453" s="65"/>
    </row>
    <row r="454" spans="1:11" ht="37.5" customHeight="1" thickBot="1" x14ac:dyDescent="0.3">
      <c r="A454" s="74"/>
      <c r="B454" s="68"/>
      <c r="C454" s="71"/>
      <c r="D454" s="33" t="s">
        <v>6</v>
      </c>
      <c r="E454" s="31">
        <f t="shared" si="488"/>
        <v>0</v>
      </c>
      <c r="F454" s="36">
        <v>0</v>
      </c>
      <c r="G454" s="49">
        <v>0</v>
      </c>
      <c r="H454" s="44">
        <v>0</v>
      </c>
      <c r="I454" s="50">
        <v>0</v>
      </c>
      <c r="J454" s="50">
        <v>0</v>
      </c>
      <c r="K454" s="65"/>
    </row>
    <row r="455" spans="1:11" ht="28.5" customHeight="1" thickBot="1" x14ac:dyDescent="0.3">
      <c r="A455" s="75"/>
      <c r="B455" s="69"/>
      <c r="C455" s="72"/>
      <c r="D455" s="33" t="s">
        <v>7</v>
      </c>
      <c r="E455" s="31">
        <f t="shared" ref="E455:F455" si="489">E451+E452+E453+E454</f>
        <v>66209.84</v>
      </c>
      <c r="F455" s="36">
        <f t="shared" si="489"/>
        <v>61855.56</v>
      </c>
      <c r="G455" s="49">
        <f t="shared" ref="G455:I455" si="490">G451+G452+G453+G454</f>
        <v>4354.28</v>
      </c>
      <c r="H455" s="44">
        <f t="shared" si="490"/>
        <v>0</v>
      </c>
      <c r="I455" s="50">
        <f t="shared" si="490"/>
        <v>0</v>
      </c>
      <c r="J455" s="50">
        <f t="shared" ref="J455" si="491">J451+J452+J453+J454</f>
        <v>0</v>
      </c>
      <c r="K455" s="66"/>
    </row>
    <row r="456" spans="1:11" ht="50.25" customHeight="1" thickBot="1" x14ac:dyDescent="0.3">
      <c r="A456" s="73" t="s">
        <v>264</v>
      </c>
      <c r="B456" s="67" t="s">
        <v>156</v>
      </c>
      <c r="C456" s="70" t="s">
        <v>3</v>
      </c>
      <c r="D456" s="33" t="s">
        <v>29</v>
      </c>
      <c r="E456" s="31">
        <f>F456+G456+H456+I456</f>
        <v>815630.38</v>
      </c>
      <c r="F456" s="36">
        <v>815630.38</v>
      </c>
      <c r="G456" s="49">
        <v>0</v>
      </c>
      <c r="H456" s="44">
        <v>0</v>
      </c>
      <c r="I456" s="50">
        <v>0</v>
      </c>
      <c r="J456" s="50">
        <v>0</v>
      </c>
      <c r="K456" s="64"/>
    </row>
    <row r="457" spans="1:11" ht="50.25" customHeight="1" thickBot="1" x14ac:dyDescent="0.3">
      <c r="A457" s="74"/>
      <c r="B457" s="68"/>
      <c r="C457" s="71"/>
      <c r="D457" s="33" t="s">
        <v>4</v>
      </c>
      <c r="E457" s="31">
        <f t="shared" ref="E457:E459" si="492">F457+G457+H457+I457</f>
        <v>0</v>
      </c>
      <c r="F457" s="36">
        <v>0</v>
      </c>
      <c r="G457" s="49">
        <v>0</v>
      </c>
      <c r="H457" s="44">
        <v>0</v>
      </c>
      <c r="I457" s="50">
        <v>0</v>
      </c>
      <c r="J457" s="50">
        <v>0</v>
      </c>
      <c r="K457" s="65"/>
    </row>
    <row r="458" spans="1:11" ht="50.25" customHeight="1" thickBot="1" x14ac:dyDescent="0.3">
      <c r="A458" s="74"/>
      <c r="B458" s="68"/>
      <c r="C458" s="71"/>
      <c r="D458" s="33" t="s">
        <v>5</v>
      </c>
      <c r="E458" s="31">
        <f t="shared" si="492"/>
        <v>2043743.76</v>
      </c>
      <c r="F458" s="36">
        <v>2043743.76</v>
      </c>
      <c r="G458" s="49">
        <v>0</v>
      </c>
      <c r="H458" s="44">
        <v>0</v>
      </c>
      <c r="I458" s="50">
        <v>0</v>
      </c>
      <c r="J458" s="50">
        <v>0</v>
      </c>
      <c r="K458" s="65"/>
    </row>
    <row r="459" spans="1:11" ht="37.5" customHeight="1" thickBot="1" x14ac:dyDescent="0.3">
      <c r="A459" s="74"/>
      <c r="B459" s="68"/>
      <c r="C459" s="71"/>
      <c r="D459" s="33" t="s">
        <v>6</v>
      </c>
      <c r="E459" s="31">
        <f t="shared" si="492"/>
        <v>0</v>
      </c>
      <c r="F459" s="36">
        <v>0</v>
      </c>
      <c r="G459" s="49">
        <v>0</v>
      </c>
      <c r="H459" s="44">
        <v>0</v>
      </c>
      <c r="I459" s="50">
        <v>0</v>
      </c>
      <c r="J459" s="50">
        <v>0</v>
      </c>
      <c r="K459" s="65"/>
    </row>
    <row r="460" spans="1:11" ht="30.75" customHeight="1" thickBot="1" x14ac:dyDescent="0.3">
      <c r="A460" s="75"/>
      <c r="B460" s="69"/>
      <c r="C460" s="72"/>
      <c r="D460" s="33" t="s">
        <v>7</v>
      </c>
      <c r="E460" s="31">
        <f t="shared" ref="E460:F460" si="493">E456+E457+E458+E459</f>
        <v>2859374.14</v>
      </c>
      <c r="F460" s="36">
        <f t="shared" si="493"/>
        <v>2859374.14</v>
      </c>
      <c r="G460" s="49">
        <f t="shared" ref="G460:I460" si="494">G456+G457+G458+G459</f>
        <v>0</v>
      </c>
      <c r="H460" s="44">
        <f t="shared" si="494"/>
        <v>0</v>
      </c>
      <c r="I460" s="50">
        <f t="shared" si="494"/>
        <v>0</v>
      </c>
      <c r="J460" s="50">
        <f t="shared" ref="J460" si="495">J456+J457+J458+J459</f>
        <v>0</v>
      </c>
      <c r="K460" s="66"/>
    </row>
    <row r="461" spans="1:11" ht="46.5" customHeight="1" thickBot="1" x14ac:dyDescent="0.3">
      <c r="A461" s="73" t="s">
        <v>265</v>
      </c>
      <c r="B461" s="67" t="s">
        <v>63</v>
      </c>
      <c r="C461" s="70" t="s">
        <v>3</v>
      </c>
      <c r="D461" s="33" t="s">
        <v>29</v>
      </c>
      <c r="E461" s="31">
        <f>F461+G461+H461+I461</f>
        <v>1748652.08</v>
      </c>
      <c r="F461" s="36">
        <v>1748652.08</v>
      </c>
      <c r="G461" s="49">
        <v>0</v>
      </c>
      <c r="H461" s="44">
        <v>0</v>
      </c>
      <c r="I461" s="50">
        <v>0</v>
      </c>
      <c r="J461" s="50">
        <v>0</v>
      </c>
      <c r="K461" s="64"/>
    </row>
    <row r="462" spans="1:11" ht="49.5" customHeight="1" thickBot="1" x14ac:dyDescent="0.3">
      <c r="A462" s="74"/>
      <c r="B462" s="68"/>
      <c r="C462" s="71"/>
      <c r="D462" s="33" t="s">
        <v>4</v>
      </c>
      <c r="E462" s="31">
        <f t="shared" ref="E462:E464" si="496">F462+G462+H462+I462</f>
        <v>0</v>
      </c>
      <c r="F462" s="36">
        <v>0</v>
      </c>
      <c r="G462" s="49">
        <v>0</v>
      </c>
      <c r="H462" s="44">
        <v>0</v>
      </c>
      <c r="I462" s="50">
        <v>0</v>
      </c>
      <c r="J462" s="50">
        <v>0</v>
      </c>
      <c r="K462" s="65"/>
    </row>
    <row r="463" spans="1:11" ht="45" customHeight="1" thickBot="1" x14ac:dyDescent="0.3">
      <c r="A463" s="74"/>
      <c r="B463" s="68"/>
      <c r="C463" s="71"/>
      <c r="D463" s="33" t="s">
        <v>5</v>
      </c>
      <c r="E463" s="31">
        <f t="shared" si="496"/>
        <v>0</v>
      </c>
      <c r="F463" s="36">
        <v>0</v>
      </c>
      <c r="G463" s="49">
        <v>0</v>
      </c>
      <c r="H463" s="44">
        <v>0</v>
      </c>
      <c r="I463" s="50">
        <v>0</v>
      </c>
      <c r="J463" s="50">
        <v>0</v>
      </c>
      <c r="K463" s="65"/>
    </row>
    <row r="464" spans="1:11" ht="32.25" customHeight="1" thickBot="1" x14ac:dyDescent="0.3">
      <c r="A464" s="74"/>
      <c r="B464" s="68"/>
      <c r="C464" s="71"/>
      <c r="D464" s="33" t="s">
        <v>6</v>
      </c>
      <c r="E464" s="31">
        <f t="shared" si="496"/>
        <v>0</v>
      </c>
      <c r="F464" s="36">
        <v>0</v>
      </c>
      <c r="G464" s="49">
        <v>0</v>
      </c>
      <c r="H464" s="44">
        <v>0</v>
      </c>
      <c r="I464" s="50">
        <v>0</v>
      </c>
      <c r="J464" s="50">
        <v>0</v>
      </c>
      <c r="K464" s="65"/>
    </row>
    <row r="465" spans="1:11" ht="28.5" customHeight="1" thickBot="1" x14ac:dyDescent="0.3">
      <c r="A465" s="75"/>
      <c r="B465" s="69"/>
      <c r="C465" s="72"/>
      <c r="D465" s="33" t="s">
        <v>7</v>
      </c>
      <c r="E465" s="31">
        <f t="shared" ref="E465:F465" si="497">E461+E462+E463+E464</f>
        <v>1748652.08</v>
      </c>
      <c r="F465" s="36">
        <f t="shared" si="497"/>
        <v>1748652.08</v>
      </c>
      <c r="G465" s="49">
        <f t="shared" ref="G465:I465" si="498">G461+G462+G463+G464</f>
        <v>0</v>
      </c>
      <c r="H465" s="44">
        <f t="shared" si="498"/>
        <v>0</v>
      </c>
      <c r="I465" s="50">
        <f t="shared" si="498"/>
        <v>0</v>
      </c>
      <c r="J465" s="50">
        <f t="shared" ref="J465" si="499">J461+J462+J463+J464</f>
        <v>0</v>
      </c>
      <c r="K465" s="66"/>
    </row>
    <row r="466" spans="1:11" ht="48.75" customHeight="1" thickBot="1" x14ac:dyDescent="0.3">
      <c r="A466" s="73" t="s">
        <v>266</v>
      </c>
      <c r="B466" s="67" t="s">
        <v>71</v>
      </c>
      <c r="C466" s="70" t="s">
        <v>3</v>
      </c>
      <c r="D466" s="33" t="s">
        <v>29</v>
      </c>
      <c r="E466" s="31">
        <f>F466+G466+H466+I466</f>
        <v>1102558</v>
      </c>
      <c r="F466" s="36">
        <v>451600</v>
      </c>
      <c r="G466" s="49">
        <v>400958</v>
      </c>
      <c r="H466" s="44">
        <v>0</v>
      </c>
      <c r="I466" s="50">
        <v>250000</v>
      </c>
      <c r="J466" s="50">
        <v>0</v>
      </c>
      <c r="K466" s="64"/>
    </row>
    <row r="467" spans="1:11" ht="50.25" customHeight="1" thickBot="1" x14ac:dyDescent="0.3">
      <c r="A467" s="74"/>
      <c r="B467" s="68"/>
      <c r="C467" s="71"/>
      <c r="D467" s="33" t="s">
        <v>4</v>
      </c>
      <c r="E467" s="31">
        <f t="shared" ref="E467:E469" si="500">F467+G467+H467+I467</f>
        <v>0</v>
      </c>
      <c r="F467" s="36">
        <v>0</v>
      </c>
      <c r="G467" s="49">
        <v>0</v>
      </c>
      <c r="H467" s="44">
        <v>0</v>
      </c>
      <c r="I467" s="50">
        <v>0</v>
      </c>
      <c r="J467" s="50">
        <v>0</v>
      </c>
      <c r="K467" s="65"/>
    </row>
    <row r="468" spans="1:11" ht="46.5" customHeight="1" thickBot="1" x14ac:dyDescent="0.3">
      <c r="A468" s="74"/>
      <c r="B468" s="68"/>
      <c r="C468" s="71"/>
      <c r="D468" s="33" t="s">
        <v>5</v>
      </c>
      <c r="E468" s="31">
        <f t="shared" si="500"/>
        <v>9253522</v>
      </c>
      <c r="F468" s="36">
        <v>0</v>
      </c>
      <c r="G468" s="49">
        <v>4503522</v>
      </c>
      <c r="H468" s="44">
        <v>0</v>
      </c>
      <c r="I468" s="50">
        <v>4750000</v>
      </c>
      <c r="J468" s="50">
        <v>0</v>
      </c>
      <c r="K468" s="65"/>
    </row>
    <row r="469" spans="1:11" ht="40.5" customHeight="1" thickBot="1" x14ac:dyDescent="0.3">
      <c r="A469" s="74"/>
      <c r="B469" s="68"/>
      <c r="C469" s="71"/>
      <c r="D469" s="33" t="s">
        <v>6</v>
      </c>
      <c r="E469" s="31">
        <f t="shared" si="500"/>
        <v>0</v>
      </c>
      <c r="F469" s="36">
        <v>0</v>
      </c>
      <c r="G469" s="49">
        <v>0</v>
      </c>
      <c r="H469" s="44">
        <v>0</v>
      </c>
      <c r="I469" s="50">
        <v>0</v>
      </c>
      <c r="J469" s="50">
        <v>0</v>
      </c>
      <c r="K469" s="65"/>
    </row>
    <row r="470" spans="1:11" ht="27.75" customHeight="1" thickBot="1" x14ac:dyDescent="0.3">
      <c r="A470" s="75"/>
      <c r="B470" s="69"/>
      <c r="C470" s="72"/>
      <c r="D470" s="33" t="s">
        <v>7</v>
      </c>
      <c r="E470" s="31">
        <f t="shared" ref="E470:F470" si="501">E466+E467+E468+E469</f>
        <v>10356080</v>
      </c>
      <c r="F470" s="36">
        <f t="shared" si="501"/>
        <v>451600</v>
      </c>
      <c r="G470" s="49">
        <f t="shared" ref="G470:I470" si="502">G466+G467+G468+G469</f>
        <v>4904480</v>
      </c>
      <c r="H470" s="44">
        <f t="shared" si="502"/>
        <v>0</v>
      </c>
      <c r="I470" s="50">
        <f t="shared" si="502"/>
        <v>5000000</v>
      </c>
      <c r="J470" s="50">
        <f t="shared" ref="J470" si="503">J466+J467+J468+J469</f>
        <v>0</v>
      </c>
      <c r="K470" s="66"/>
    </row>
    <row r="471" spans="1:11" ht="47.25" customHeight="1" thickBot="1" x14ac:dyDescent="0.3">
      <c r="A471" s="73" t="s">
        <v>267</v>
      </c>
      <c r="B471" s="67" t="s">
        <v>174</v>
      </c>
      <c r="C471" s="70" t="s">
        <v>3</v>
      </c>
      <c r="D471" s="33" t="s">
        <v>29</v>
      </c>
      <c r="E471" s="31">
        <f>F471+G471+H471+I471</f>
        <v>2341020.96</v>
      </c>
      <c r="F471" s="36">
        <v>1496020.96</v>
      </c>
      <c r="G471" s="49">
        <v>0</v>
      </c>
      <c r="H471" s="44">
        <f>470000+375000</f>
        <v>845000</v>
      </c>
      <c r="I471" s="50">
        <v>0</v>
      </c>
      <c r="J471" s="50">
        <v>0</v>
      </c>
      <c r="K471" s="64"/>
    </row>
    <row r="472" spans="1:11" ht="52.5" customHeight="1" thickBot="1" x14ac:dyDescent="0.3">
      <c r="A472" s="74"/>
      <c r="B472" s="68"/>
      <c r="C472" s="71"/>
      <c r="D472" s="33" t="s">
        <v>4</v>
      </c>
      <c r="E472" s="31">
        <f t="shared" ref="E472:E474" si="504">F472+G472+H472+I472</f>
        <v>0</v>
      </c>
      <c r="F472" s="36">
        <v>0</v>
      </c>
      <c r="G472" s="49">
        <v>0</v>
      </c>
      <c r="H472" s="44">
        <v>0</v>
      </c>
      <c r="I472" s="50">
        <v>0</v>
      </c>
      <c r="J472" s="50">
        <v>0</v>
      </c>
      <c r="K472" s="65"/>
    </row>
    <row r="473" spans="1:11" ht="44.25" customHeight="1" thickBot="1" x14ac:dyDescent="0.3">
      <c r="A473" s="74"/>
      <c r="B473" s="68"/>
      <c r="C473" s="71"/>
      <c r="D473" s="33" t="s">
        <v>5</v>
      </c>
      <c r="E473" s="31">
        <f t="shared" si="504"/>
        <v>0</v>
      </c>
      <c r="F473" s="36">
        <v>0</v>
      </c>
      <c r="G473" s="49">
        <v>0</v>
      </c>
      <c r="H473" s="44">
        <v>0</v>
      </c>
      <c r="I473" s="50">
        <v>0</v>
      </c>
      <c r="J473" s="50">
        <v>0</v>
      </c>
      <c r="K473" s="65"/>
    </row>
    <row r="474" spans="1:11" ht="29.25" customHeight="1" thickBot="1" x14ac:dyDescent="0.3">
      <c r="A474" s="74"/>
      <c r="B474" s="68"/>
      <c r="C474" s="71"/>
      <c r="D474" s="33" t="s">
        <v>6</v>
      </c>
      <c r="E474" s="31">
        <f t="shared" si="504"/>
        <v>0</v>
      </c>
      <c r="F474" s="36">
        <v>0</v>
      </c>
      <c r="G474" s="49">
        <v>0</v>
      </c>
      <c r="H474" s="44">
        <v>0</v>
      </c>
      <c r="I474" s="50">
        <v>0</v>
      </c>
      <c r="J474" s="50">
        <v>0</v>
      </c>
      <c r="K474" s="65"/>
    </row>
    <row r="475" spans="1:11" ht="27.75" customHeight="1" thickBot="1" x14ac:dyDescent="0.3">
      <c r="A475" s="75"/>
      <c r="B475" s="69"/>
      <c r="C475" s="72"/>
      <c r="D475" s="33" t="s">
        <v>7</v>
      </c>
      <c r="E475" s="31">
        <f t="shared" ref="E475:I475" si="505">E471+E472+E473+E474</f>
        <v>2341020.96</v>
      </c>
      <c r="F475" s="36">
        <f t="shared" si="505"/>
        <v>1496020.96</v>
      </c>
      <c r="G475" s="49">
        <f t="shared" si="505"/>
        <v>0</v>
      </c>
      <c r="H475" s="44">
        <f t="shared" si="505"/>
        <v>845000</v>
      </c>
      <c r="I475" s="50">
        <f t="shared" si="505"/>
        <v>0</v>
      </c>
      <c r="J475" s="50">
        <f t="shared" ref="J475" si="506">J471+J472+J473+J474</f>
        <v>0</v>
      </c>
      <c r="K475" s="66"/>
    </row>
    <row r="476" spans="1:11" ht="45.75" customHeight="1" thickBot="1" x14ac:dyDescent="0.3">
      <c r="A476" s="73" t="s">
        <v>268</v>
      </c>
      <c r="B476" s="67" t="s">
        <v>169</v>
      </c>
      <c r="C476" s="70" t="s">
        <v>3</v>
      </c>
      <c r="D476" s="33" t="s">
        <v>29</v>
      </c>
      <c r="E476" s="31">
        <f>F476+G476+H476+I476</f>
        <v>290000</v>
      </c>
      <c r="F476" s="36">
        <f>F481</f>
        <v>0</v>
      </c>
      <c r="G476" s="49">
        <f t="shared" ref="G476:I476" si="507">G481</f>
        <v>100000</v>
      </c>
      <c r="H476" s="44">
        <f t="shared" si="507"/>
        <v>190000</v>
      </c>
      <c r="I476" s="50">
        <f t="shared" si="507"/>
        <v>0</v>
      </c>
      <c r="J476" s="50">
        <f t="shared" ref="J476" si="508">J481</f>
        <v>0</v>
      </c>
      <c r="K476" s="64">
        <v>68</v>
      </c>
    </row>
    <row r="477" spans="1:11" ht="43.5" customHeight="1" thickBot="1" x14ac:dyDescent="0.3">
      <c r="A477" s="74"/>
      <c r="B477" s="68"/>
      <c r="C477" s="71"/>
      <c r="D477" s="33" t="s">
        <v>4</v>
      </c>
      <c r="E477" s="31">
        <f t="shared" ref="E477:E479" si="509">F477+G477+H477+I477</f>
        <v>0</v>
      </c>
      <c r="F477" s="36">
        <f>F482</f>
        <v>0</v>
      </c>
      <c r="G477" s="49">
        <f t="shared" ref="G477:I477" si="510">G482</f>
        <v>0</v>
      </c>
      <c r="H477" s="44">
        <f t="shared" si="510"/>
        <v>0</v>
      </c>
      <c r="I477" s="50">
        <f t="shared" si="510"/>
        <v>0</v>
      </c>
      <c r="J477" s="50">
        <f t="shared" ref="J477" si="511">J482</f>
        <v>0</v>
      </c>
      <c r="K477" s="65"/>
    </row>
    <row r="478" spans="1:11" ht="45" customHeight="1" thickBot="1" x14ac:dyDescent="0.3">
      <c r="A478" s="74"/>
      <c r="B478" s="68"/>
      <c r="C478" s="71"/>
      <c r="D478" s="33" t="s">
        <v>5</v>
      </c>
      <c r="E478" s="31">
        <f t="shared" si="509"/>
        <v>0</v>
      </c>
      <c r="F478" s="36">
        <f>F483</f>
        <v>0</v>
      </c>
      <c r="G478" s="49">
        <f t="shared" ref="G478:I478" si="512">G483</f>
        <v>0</v>
      </c>
      <c r="H478" s="44">
        <f t="shared" si="512"/>
        <v>0</v>
      </c>
      <c r="I478" s="50">
        <f t="shared" si="512"/>
        <v>0</v>
      </c>
      <c r="J478" s="50">
        <f t="shared" ref="J478" si="513">J483</f>
        <v>0</v>
      </c>
      <c r="K478" s="65"/>
    </row>
    <row r="479" spans="1:11" ht="39.75" customHeight="1" thickBot="1" x14ac:dyDescent="0.3">
      <c r="A479" s="74"/>
      <c r="B479" s="68"/>
      <c r="C479" s="71"/>
      <c r="D479" s="33" t="s">
        <v>6</v>
      </c>
      <c r="E479" s="31">
        <f t="shared" si="509"/>
        <v>0</v>
      </c>
      <c r="F479" s="36">
        <f>F484</f>
        <v>0</v>
      </c>
      <c r="G479" s="49">
        <f t="shared" ref="G479:I479" si="514">G484</f>
        <v>0</v>
      </c>
      <c r="H479" s="44">
        <f t="shared" si="514"/>
        <v>0</v>
      </c>
      <c r="I479" s="50">
        <f t="shared" si="514"/>
        <v>0</v>
      </c>
      <c r="J479" s="50">
        <f t="shared" ref="J479" si="515">J484</f>
        <v>0</v>
      </c>
      <c r="K479" s="65"/>
    </row>
    <row r="480" spans="1:11" ht="27.75" customHeight="1" thickBot="1" x14ac:dyDescent="0.3">
      <c r="A480" s="75"/>
      <c r="B480" s="69"/>
      <c r="C480" s="72"/>
      <c r="D480" s="33" t="s">
        <v>7</v>
      </c>
      <c r="E480" s="31">
        <f t="shared" ref="E480:I480" si="516">E476+E477+E478+E479</f>
        <v>290000</v>
      </c>
      <c r="F480" s="36">
        <f t="shared" si="516"/>
        <v>0</v>
      </c>
      <c r="G480" s="49">
        <f t="shared" si="516"/>
        <v>100000</v>
      </c>
      <c r="H480" s="44">
        <f t="shared" si="516"/>
        <v>190000</v>
      </c>
      <c r="I480" s="50">
        <f t="shared" si="516"/>
        <v>0</v>
      </c>
      <c r="J480" s="50">
        <f t="shared" ref="J480" si="517">J476+J477+J478+J479</f>
        <v>0</v>
      </c>
      <c r="K480" s="66"/>
    </row>
    <row r="481" spans="1:11" ht="49.5" customHeight="1" thickBot="1" x14ac:dyDescent="0.3">
      <c r="A481" s="73" t="s">
        <v>133</v>
      </c>
      <c r="B481" s="67" t="s">
        <v>222</v>
      </c>
      <c r="C481" s="70" t="s">
        <v>3</v>
      </c>
      <c r="D481" s="33" t="s">
        <v>29</v>
      </c>
      <c r="E481" s="31">
        <f>F481+G481+H481+I481</f>
        <v>290000</v>
      </c>
      <c r="F481" s="36">
        <v>0</v>
      </c>
      <c r="G481" s="49">
        <v>100000</v>
      </c>
      <c r="H481" s="44">
        <v>190000</v>
      </c>
      <c r="I481" s="50">
        <v>0</v>
      </c>
      <c r="J481" s="50">
        <v>0</v>
      </c>
      <c r="K481" s="64"/>
    </row>
    <row r="482" spans="1:11" ht="50.25" customHeight="1" thickBot="1" x14ac:dyDescent="0.3">
      <c r="A482" s="74"/>
      <c r="B482" s="68"/>
      <c r="C482" s="71"/>
      <c r="D482" s="33" t="s">
        <v>4</v>
      </c>
      <c r="E482" s="31">
        <f t="shared" ref="E482:E484" si="518">F482+G482+H482+I482</f>
        <v>0</v>
      </c>
      <c r="F482" s="36">
        <v>0</v>
      </c>
      <c r="G482" s="49">
        <v>0</v>
      </c>
      <c r="H482" s="44">
        <v>0</v>
      </c>
      <c r="I482" s="50">
        <v>0</v>
      </c>
      <c r="J482" s="50">
        <v>0</v>
      </c>
      <c r="K482" s="65"/>
    </row>
    <row r="483" spans="1:11" ht="43.5" customHeight="1" thickBot="1" x14ac:dyDescent="0.3">
      <c r="A483" s="74"/>
      <c r="B483" s="68"/>
      <c r="C483" s="71"/>
      <c r="D483" s="33" t="s">
        <v>5</v>
      </c>
      <c r="E483" s="31">
        <f t="shared" si="518"/>
        <v>0</v>
      </c>
      <c r="F483" s="36">
        <v>0</v>
      </c>
      <c r="G483" s="49">
        <v>0</v>
      </c>
      <c r="H483" s="44">
        <v>0</v>
      </c>
      <c r="I483" s="50">
        <v>0</v>
      </c>
      <c r="J483" s="50">
        <v>0</v>
      </c>
      <c r="K483" s="65"/>
    </row>
    <row r="484" spans="1:11" ht="39.75" customHeight="1" thickBot="1" x14ac:dyDescent="0.3">
      <c r="A484" s="74"/>
      <c r="B484" s="68"/>
      <c r="C484" s="71"/>
      <c r="D484" s="33" t="s">
        <v>6</v>
      </c>
      <c r="E484" s="31">
        <f t="shared" si="518"/>
        <v>0</v>
      </c>
      <c r="F484" s="36">
        <v>0</v>
      </c>
      <c r="G484" s="49">
        <v>0</v>
      </c>
      <c r="H484" s="44">
        <v>0</v>
      </c>
      <c r="I484" s="50">
        <v>0</v>
      </c>
      <c r="J484" s="50">
        <v>0</v>
      </c>
      <c r="K484" s="65"/>
    </row>
    <row r="485" spans="1:11" ht="27.75" customHeight="1" thickBot="1" x14ac:dyDescent="0.3">
      <c r="A485" s="75"/>
      <c r="B485" s="69"/>
      <c r="C485" s="72"/>
      <c r="D485" s="33" t="s">
        <v>7</v>
      </c>
      <c r="E485" s="31">
        <f t="shared" ref="E485:I485" si="519">E481+E482+E483+E484</f>
        <v>290000</v>
      </c>
      <c r="F485" s="36">
        <f t="shared" si="519"/>
        <v>0</v>
      </c>
      <c r="G485" s="49">
        <f t="shared" si="519"/>
        <v>100000</v>
      </c>
      <c r="H485" s="44">
        <f t="shared" si="519"/>
        <v>190000</v>
      </c>
      <c r="I485" s="50">
        <f t="shared" si="519"/>
        <v>0</v>
      </c>
      <c r="J485" s="50">
        <f t="shared" ref="J485" si="520">J481+J482+J483+J484</f>
        <v>0</v>
      </c>
      <c r="K485" s="66"/>
    </row>
    <row r="486" spans="1:11" ht="45" customHeight="1" thickBot="1" x14ac:dyDescent="0.3">
      <c r="A486" s="91">
        <v>26</v>
      </c>
      <c r="B486" s="67" t="s">
        <v>130</v>
      </c>
      <c r="C486" s="70" t="s">
        <v>3</v>
      </c>
      <c r="D486" s="33" t="s">
        <v>29</v>
      </c>
      <c r="E486" s="31">
        <f>E491</f>
        <v>155887</v>
      </c>
      <c r="F486" s="36">
        <f>F491</f>
        <v>75000</v>
      </c>
      <c r="G486" s="49">
        <f t="shared" ref="G486:I486" si="521">G491</f>
        <v>0</v>
      </c>
      <c r="H486" s="44">
        <f>H491</f>
        <v>80887</v>
      </c>
      <c r="I486" s="50">
        <f t="shared" si="521"/>
        <v>0</v>
      </c>
      <c r="J486" s="50">
        <f t="shared" ref="J486" si="522">J491</f>
        <v>0</v>
      </c>
      <c r="K486" s="64">
        <v>66</v>
      </c>
    </row>
    <row r="487" spans="1:11" ht="54" customHeight="1" thickBot="1" x14ac:dyDescent="0.3">
      <c r="A487" s="92"/>
      <c r="B487" s="68"/>
      <c r="C487" s="71"/>
      <c r="D487" s="33" t="s">
        <v>4</v>
      </c>
      <c r="E487" s="31">
        <f t="shared" ref="E487:F489" si="523">E492</f>
        <v>0</v>
      </c>
      <c r="F487" s="36">
        <f t="shared" si="523"/>
        <v>0</v>
      </c>
      <c r="G487" s="49">
        <f t="shared" ref="G487:I487" si="524">G492</f>
        <v>0</v>
      </c>
      <c r="H487" s="44">
        <f t="shared" si="524"/>
        <v>0</v>
      </c>
      <c r="I487" s="50">
        <f t="shared" si="524"/>
        <v>0</v>
      </c>
      <c r="J487" s="50">
        <f t="shared" ref="J487" si="525">J492</f>
        <v>0</v>
      </c>
      <c r="K487" s="65"/>
    </row>
    <row r="488" spans="1:11" ht="51.75" customHeight="1" thickBot="1" x14ac:dyDescent="0.3">
      <c r="A488" s="92"/>
      <c r="B488" s="68"/>
      <c r="C488" s="71"/>
      <c r="D488" s="33" t="s">
        <v>5</v>
      </c>
      <c r="E488" s="31">
        <f t="shared" si="523"/>
        <v>1631853</v>
      </c>
      <c r="F488" s="36">
        <f t="shared" si="523"/>
        <v>95000</v>
      </c>
      <c r="G488" s="49">
        <f t="shared" ref="G488:I488" si="526">G493</f>
        <v>0</v>
      </c>
      <c r="H488" s="44">
        <f t="shared" si="526"/>
        <v>1536853</v>
      </c>
      <c r="I488" s="50">
        <f t="shared" si="526"/>
        <v>0</v>
      </c>
      <c r="J488" s="50">
        <f t="shared" ref="J488" si="527">J493</f>
        <v>0</v>
      </c>
      <c r="K488" s="65"/>
    </row>
    <row r="489" spans="1:11" ht="37.5" customHeight="1" thickBot="1" x14ac:dyDescent="0.3">
      <c r="A489" s="92"/>
      <c r="B489" s="68"/>
      <c r="C489" s="71"/>
      <c r="D489" s="33" t="s">
        <v>6</v>
      </c>
      <c r="E489" s="31">
        <f t="shared" si="523"/>
        <v>0</v>
      </c>
      <c r="F489" s="36">
        <f t="shared" si="523"/>
        <v>0</v>
      </c>
      <c r="G489" s="49">
        <f t="shared" ref="G489:I489" si="528">G494</f>
        <v>0</v>
      </c>
      <c r="H489" s="44">
        <f t="shared" si="528"/>
        <v>0</v>
      </c>
      <c r="I489" s="50">
        <f t="shared" si="528"/>
        <v>0</v>
      </c>
      <c r="J489" s="50">
        <f t="shared" ref="J489" si="529">J494</f>
        <v>0</v>
      </c>
      <c r="K489" s="65"/>
    </row>
    <row r="490" spans="1:11" ht="27.75" customHeight="1" thickBot="1" x14ac:dyDescent="0.3">
      <c r="A490" s="93"/>
      <c r="B490" s="69"/>
      <c r="C490" s="72"/>
      <c r="D490" s="33" t="s">
        <v>7</v>
      </c>
      <c r="E490" s="31">
        <f t="shared" ref="E490:F490" si="530">E486+E487+E488+E489</f>
        <v>1787740</v>
      </c>
      <c r="F490" s="36">
        <f t="shared" si="530"/>
        <v>170000</v>
      </c>
      <c r="G490" s="49">
        <f t="shared" ref="G490:I490" si="531">G486+G487+G488+G489</f>
        <v>0</v>
      </c>
      <c r="H490" s="44">
        <f t="shared" si="531"/>
        <v>1617740</v>
      </c>
      <c r="I490" s="50">
        <f t="shared" si="531"/>
        <v>0</v>
      </c>
      <c r="J490" s="50">
        <f t="shared" ref="J490" si="532">J486+J487+J488+J489</f>
        <v>0</v>
      </c>
      <c r="K490" s="66"/>
    </row>
    <row r="491" spans="1:11" ht="50.25" customHeight="1" thickBot="1" x14ac:dyDescent="0.3">
      <c r="A491" s="73" t="s">
        <v>134</v>
      </c>
      <c r="B491" s="67" t="s">
        <v>236</v>
      </c>
      <c r="C491" s="70" t="s">
        <v>3</v>
      </c>
      <c r="D491" s="33" t="s">
        <v>29</v>
      </c>
      <c r="E491" s="31">
        <f>F491+G491+H491+I491</f>
        <v>155887</v>
      </c>
      <c r="F491" s="36">
        <v>75000</v>
      </c>
      <c r="G491" s="49">
        <v>0</v>
      </c>
      <c r="H491" s="44">
        <v>80887</v>
      </c>
      <c r="I491" s="50">
        <v>0</v>
      </c>
      <c r="J491" s="50">
        <v>0</v>
      </c>
      <c r="K491" s="64"/>
    </row>
    <row r="492" spans="1:11" ht="50.25" customHeight="1" thickBot="1" x14ac:dyDescent="0.3">
      <c r="A492" s="74"/>
      <c r="B492" s="68"/>
      <c r="C492" s="71"/>
      <c r="D492" s="33" t="s">
        <v>4</v>
      </c>
      <c r="E492" s="31">
        <f t="shared" ref="E492:E494" si="533">F492+G492+H492+I492</f>
        <v>0</v>
      </c>
      <c r="F492" s="36">
        <v>0</v>
      </c>
      <c r="G492" s="49">
        <v>0</v>
      </c>
      <c r="H492" s="44">
        <v>0</v>
      </c>
      <c r="I492" s="50">
        <v>0</v>
      </c>
      <c r="J492" s="50">
        <v>0</v>
      </c>
      <c r="K492" s="65"/>
    </row>
    <row r="493" spans="1:11" ht="50.25" customHeight="1" thickBot="1" x14ac:dyDescent="0.3">
      <c r="A493" s="74"/>
      <c r="B493" s="68"/>
      <c r="C493" s="71"/>
      <c r="D493" s="33" t="s">
        <v>5</v>
      </c>
      <c r="E493" s="31">
        <f t="shared" si="533"/>
        <v>1631853</v>
      </c>
      <c r="F493" s="36">
        <v>95000</v>
      </c>
      <c r="G493" s="49">
        <v>0</v>
      </c>
      <c r="H493" s="44">
        <v>1536853</v>
      </c>
      <c r="I493" s="50">
        <v>0</v>
      </c>
      <c r="J493" s="50">
        <v>0</v>
      </c>
      <c r="K493" s="65"/>
    </row>
    <row r="494" spans="1:11" ht="39" customHeight="1" thickBot="1" x14ac:dyDescent="0.3">
      <c r="A494" s="74"/>
      <c r="B494" s="68"/>
      <c r="C494" s="71"/>
      <c r="D494" s="33" t="s">
        <v>6</v>
      </c>
      <c r="E494" s="31">
        <f t="shared" si="533"/>
        <v>0</v>
      </c>
      <c r="F494" s="36">
        <v>0</v>
      </c>
      <c r="G494" s="49">
        <v>0</v>
      </c>
      <c r="H494" s="44">
        <v>0</v>
      </c>
      <c r="I494" s="50">
        <v>0</v>
      </c>
      <c r="J494" s="50">
        <v>0</v>
      </c>
      <c r="K494" s="65"/>
    </row>
    <row r="495" spans="1:11" ht="29.25" customHeight="1" thickBot="1" x14ac:dyDescent="0.3">
      <c r="A495" s="75"/>
      <c r="B495" s="69"/>
      <c r="C495" s="72"/>
      <c r="D495" s="33" t="s">
        <v>7</v>
      </c>
      <c r="E495" s="31">
        <f t="shared" ref="E495:F495" si="534">E491+E492+E493+E494</f>
        <v>1787740</v>
      </c>
      <c r="F495" s="36">
        <f t="shared" si="534"/>
        <v>170000</v>
      </c>
      <c r="G495" s="49">
        <f t="shared" ref="G495:I495" si="535">G491+G492+G493+G494</f>
        <v>0</v>
      </c>
      <c r="H495" s="44">
        <f t="shared" si="535"/>
        <v>1617740</v>
      </c>
      <c r="I495" s="50">
        <f t="shared" si="535"/>
        <v>0</v>
      </c>
      <c r="J495" s="50">
        <f t="shared" ref="J495" si="536">J491+J492+J493+J494</f>
        <v>0</v>
      </c>
      <c r="K495" s="66"/>
    </row>
    <row r="496" spans="1:11" ht="44.25" customHeight="1" thickBot="1" x14ac:dyDescent="0.3">
      <c r="A496" s="91">
        <v>27</v>
      </c>
      <c r="B496" s="67" t="s">
        <v>132</v>
      </c>
      <c r="C496" s="70" t="s">
        <v>3</v>
      </c>
      <c r="D496" s="33" t="s">
        <v>29</v>
      </c>
      <c r="E496" s="31">
        <f t="shared" ref="E496:F499" si="537">E501</f>
        <v>2545071</v>
      </c>
      <c r="F496" s="36">
        <f t="shared" si="537"/>
        <v>0</v>
      </c>
      <c r="G496" s="49">
        <f t="shared" ref="G496:I496" si="538">G501</f>
        <v>0</v>
      </c>
      <c r="H496" s="44">
        <f t="shared" si="538"/>
        <v>0</v>
      </c>
      <c r="I496" s="50">
        <f t="shared" si="538"/>
        <v>0</v>
      </c>
      <c r="J496" s="50">
        <f t="shared" ref="J496" si="539">J501</f>
        <v>2545071</v>
      </c>
      <c r="K496" s="64">
        <v>67</v>
      </c>
    </row>
    <row r="497" spans="1:11" ht="46.5" customHeight="1" thickBot="1" x14ac:dyDescent="0.3">
      <c r="A497" s="92"/>
      <c r="B497" s="68"/>
      <c r="C497" s="71"/>
      <c r="D497" s="33" t="s">
        <v>4</v>
      </c>
      <c r="E497" s="31">
        <f t="shared" si="537"/>
        <v>0</v>
      </c>
      <c r="F497" s="36">
        <f t="shared" si="537"/>
        <v>0</v>
      </c>
      <c r="G497" s="49">
        <f t="shared" ref="G497:I497" si="540">G502</f>
        <v>0</v>
      </c>
      <c r="H497" s="44">
        <f t="shared" si="540"/>
        <v>0</v>
      </c>
      <c r="I497" s="50">
        <f t="shared" si="540"/>
        <v>0</v>
      </c>
      <c r="J497" s="50">
        <f t="shared" ref="J497" si="541">J502</f>
        <v>0</v>
      </c>
      <c r="K497" s="65"/>
    </row>
    <row r="498" spans="1:11" ht="52.5" customHeight="1" thickBot="1" x14ac:dyDescent="0.3">
      <c r="A498" s="92"/>
      <c r="B498" s="68"/>
      <c r="C498" s="71"/>
      <c r="D498" s="33" t="s">
        <v>5</v>
      </c>
      <c r="E498" s="31">
        <f t="shared" si="537"/>
        <v>123835.32</v>
      </c>
      <c r="F498" s="36">
        <f t="shared" si="537"/>
        <v>123835.32</v>
      </c>
      <c r="G498" s="49">
        <f t="shared" ref="G498:I498" si="542">G503</f>
        <v>0</v>
      </c>
      <c r="H498" s="44">
        <f t="shared" si="542"/>
        <v>0</v>
      </c>
      <c r="I498" s="50">
        <f t="shared" si="542"/>
        <v>0</v>
      </c>
      <c r="J498" s="50">
        <f t="shared" ref="J498" si="543">J503</f>
        <v>48356340</v>
      </c>
      <c r="K498" s="65"/>
    </row>
    <row r="499" spans="1:11" ht="38.25" customHeight="1" thickBot="1" x14ac:dyDescent="0.3">
      <c r="A499" s="92"/>
      <c r="B499" s="68"/>
      <c r="C499" s="71"/>
      <c r="D499" s="33" t="s">
        <v>6</v>
      </c>
      <c r="E499" s="31">
        <f t="shared" si="537"/>
        <v>0</v>
      </c>
      <c r="F499" s="36">
        <f t="shared" si="537"/>
        <v>0</v>
      </c>
      <c r="G499" s="49">
        <f t="shared" ref="G499:I499" si="544">G504</f>
        <v>0</v>
      </c>
      <c r="H499" s="44">
        <f t="shared" si="544"/>
        <v>0</v>
      </c>
      <c r="I499" s="50">
        <f t="shared" si="544"/>
        <v>0</v>
      </c>
      <c r="J499" s="50">
        <f t="shared" ref="J499" si="545">J504</f>
        <v>0</v>
      </c>
      <c r="K499" s="65"/>
    </row>
    <row r="500" spans="1:11" ht="23.25" customHeight="1" thickBot="1" x14ac:dyDescent="0.3">
      <c r="A500" s="93"/>
      <c r="B500" s="69"/>
      <c r="C500" s="72"/>
      <c r="D500" s="33" t="s">
        <v>7</v>
      </c>
      <c r="E500" s="31">
        <f t="shared" ref="E500:F500" si="546">E496+E497+E498+E499</f>
        <v>2668906.3199999998</v>
      </c>
      <c r="F500" s="36">
        <f t="shared" si="546"/>
        <v>123835.32</v>
      </c>
      <c r="G500" s="49">
        <f t="shared" ref="G500:I500" si="547">G496+G497+G498+G499</f>
        <v>0</v>
      </c>
      <c r="H500" s="44">
        <f t="shared" si="547"/>
        <v>0</v>
      </c>
      <c r="I500" s="50">
        <f t="shared" si="547"/>
        <v>0</v>
      </c>
      <c r="J500" s="50">
        <f t="shared" ref="J500" si="548">J496+J497+J498+J499</f>
        <v>50901411</v>
      </c>
      <c r="K500" s="66"/>
    </row>
    <row r="501" spans="1:11" ht="50.25" customHeight="1" thickBot="1" x14ac:dyDescent="0.3">
      <c r="A501" s="73" t="s">
        <v>136</v>
      </c>
      <c r="B501" s="67" t="s">
        <v>71</v>
      </c>
      <c r="C501" s="70" t="s">
        <v>3</v>
      </c>
      <c r="D501" s="33" t="s">
        <v>29</v>
      </c>
      <c r="E501" s="31">
        <f>F501+G501+H501+I501+J501</f>
        <v>2545071</v>
      </c>
      <c r="F501" s="36">
        <v>0</v>
      </c>
      <c r="G501" s="49">
        <v>0</v>
      </c>
      <c r="H501" s="44">
        <v>0</v>
      </c>
      <c r="I501" s="50">
        <v>0</v>
      </c>
      <c r="J501" s="50">
        <v>2545071</v>
      </c>
      <c r="K501" s="64"/>
    </row>
    <row r="502" spans="1:11" ht="50.25" customHeight="1" thickBot="1" x14ac:dyDescent="0.3">
      <c r="A502" s="74"/>
      <c r="B502" s="68"/>
      <c r="C502" s="71"/>
      <c r="D502" s="33" t="s">
        <v>4</v>
      </c>
      <c r="E502" s="31">
        <f t="shared" ref="E502:E504" si="549">F502+G502+H502+I502</f>
        <v>0</v>
      </c>
      <c r="F502" s="36">
        <v>0</v>
      </c>
      <c r="G502" s="49">
        <v>0</v>
      </c>
      <c r="H502" s="44">
        <v>0</v>
      </c>
      <c r="I502" s="50">
        <v>0</v>
      </c>
      <c r="J502" s="50">
        <v>0</v>
      </c>
      <c r="K502" s="65"/>
    </row>
    <row r="503" spans="1:11" ht="50.25" customHeight="1" thickBot="1" x14ac:dyDescent="0.3">
      <c r="A503" s="74"/>
      <c r="B503" s="68"/>
      <c r="C503" s="71"/>
      <c r="D503" s="33" t="s">
        <v>5</v>
      </c>
      <c r="E503" s="31">
        <f t="shared" si="549"/>
        <v>123835.32</v>
      </c>
      <c r="F503" s="36">
        <v>123835.32</v>
      </c>
      <c r="G503" s="49">
        <v>0</v>
      </c>
      <c r="H503" s="44">
        <v>0</v>
      </c>
      <c r="I503" s="50">
        <v>0</v>
      </c>
      <c r="J503" s="50">
        <v>48356340</v>
      </c>
      <c r="K503" s="65"/>
    </row>
    <row r="504" spans="1:11" ht="38.25" customHeight="1" thickBot="1" x14ac:dyDescent="0.3">
      <c r="A504" s="74"/>
      <c r="B504" s="68"/>
      <c r="C504" s="71"/>
      <c r="D504" s="33" t="s">
        <v>6</v>
      </c>
      <c r="E504" s="31">
        <f t="shared" si="549"/>
        <v>0</v>
      </c>
      <c r="F504" s="36">
        <v>0</v>
      </c>
      <c r="G504" s="49">
        <v>0</v>
      </c>
      <c r="H504" s="44">
        <v>0</v>
      </c>
      <c r="I504" s="50">
        <v>0</v>
      </c>
      <c r="J504" s="50">
        <v>0</v>
      </c>
      <c r="K504" s="65"/>
    </row>
    <row r="505" spans="1:11" ht="30" customHeight="1" thickBot="1" x14ac:dyDescent="0.3">
      <c r="A505" s="75"/>
      <c r="B505" s="69"/>
      <c r="C505" s="72"/>
      <c r="D505" s="33" t="s">
        <v>7</v>
      </c>
      <c r="E505" s="31">
        <f t="shared" ref="E505:F505" si="550">E501+E502+E503+E504</f>
        <v>2668906.3199999998</v>
      </c>
      <c r="F505" s="36">
        <f t="shared" si="550"/>
        <v>123835.32</v>
      </c>
      <c r="G505" s="49">
        <f t="shared" ref="G505:I505" si="551">G501+G502+G503+G504</f>
        <v>0</v>
      </c>
      <c r="H505" s="44">
        <f t="shared" si="551"/>
        <v>0</v>
      </c>
      <c r="I505" s="50">
        <f t="shared" si="551"/>
        <v>0</v>
      </c>
      <c r="J505" s="50">
        <f t="shared" ref="J505" si="552">J501+J502+J503+J504</f>
        <v>50901411</v>
      </c>
      <c r="K505" s="66"/>
    </row>
    <row r="506" spans="1:11" ht="45" customHeight="1" thickBot="1" x14ac:dyDescent="0.3">
      <c r="A506" s="73" t="s">
        <v>269</v>
      </c>
      <c r="B506" s="67" t="s">
        <v>177</v>
      </c>
      <c r="C506" s="70" t="s">
        <v>3</v>
      </c>
      <c r="D506" s="33" t="s">
        <v>29</v>
      </c>
      <c r="E506" s="31">
        <f>F506+G506+H506+I506</f>
        <v>2160000</v>
      </c>
      <c r="F506" s="36">
        <f>F511+F516</f>
        <v>0</v>
      </c>
      <c r="G506" s="49">
        <f t="shared" ref="G506:J506" si="553">G511+G516</f>
        <v>650000</v>
      </c>
      <c r="H506" s="44">
        <f t="shared" si="553"/>
        <v>1510000</v>
      </c>
      <c r="I506" s="50">
        <f t="shared" si="553"/>
        <v>0</v>
      </c>
      <c r="J506" s="50">
        <f t="shared" si="553"/>
        <v>0</v>
      </c>
      <c r="K506" s="64">
        <v>69</v>
      </c>
    </row>
    <row r="507" spans="1:11" ht="46.5" customHeight="1" thickBot="1" x14ac:dyDescent="0.3">
      <c r="A507" s="74"/>
      <c r="B507" s="68"/>
      <c r="C507" s="71"/>
      <c r="D507" s="33" t="s">
        <v>4</v>
      </c>
      <c r="E507" s="31">
        <f t="shared" ref="E507:E509" si="554">F507+G507+H507+I507</f>
        <v>0</v>
      </c>
      <c r="F507" s="36">
        <f>F512</f>
        <v>0</v>
      </c>
      <c r="G507" s="49">
        <f t="shared" ref="G507:I507" si="555">G512</f>
        <v>0</v>
      </c>
      <c r="H507" s="44">
        <f t="shared" si="555"/>
        <v>0</v>
      </c>
      <c r="I507" s="50">
        <f t="shared" si="555"/>
        <v>0</v>
      </c>
      <c r="J507" s="50">
        <f t="shared" ref="J507" si="556">J512</f>
        <v>0</v>
      </c>
      <c r="K507" s="65"/>
    </row>
    <row r="508" spans="1:11" ht="46.5" customHeight="1" thickBot="1" x14ac:dyDescent="0.3">
      <c r="A508" s="74"/>
      <c r="B508" s="68"/>
      <c r="C508" s="71"/>
      <c r="D508" s="33" t="s">
        <v>5</v>
      </c>
      <c r="E508" s="31">
        <f t="shared" si="554"/>
        <v>0</v>
      </c>
      <c r="F508" s="36">
        <f>F513</f>
        <v>0</v>
      </c>
      <c r="G508" s="49">
        <f t="shared" ref="G508:I508" si="557">G513</f>
        <v>0</v>
      </c>
      <c r="H508" s="44">
        <f t="shared" si="557"/>
        <v>0</v>
      </c>
      <c r="I508" s="50">
        <f t="shared" si="557"/>
        <v>0</v>
      </c>
      <c r="J508" s="50">
        <f t="shared" ref="J508" si="558">J513</f>
        <v>0</v>
      </c>
      <c r="K508" s="65"/>
    </row>
    <row r="509" spans="1:11" ht="33.75" customHeight="1" thickBot="1" x14ac:dyDescent="0.3">
      <c r="A509" s="74"/>
      <c r="B509" s="68"/>
      <c r="C509" s="71"/>
      <c r="D509" s="33" t="s">
        <v>6</v>
      </c>
      <c r="E509" s="31">
        <f t="shared" si="554"/>
        <v>0</v>
      </c>
      <c r="F509" s="36">
        <f>F514</f>
        <v>0</v>
      </c>
      <c r="G509" s="49">
        <f t="shared" ref="G509:I509" si="559">G514</f>
        <v>0</v>
      </c>
      <c r="H509" s="44">
        <f t="shared" si="559"/>
        <v>0</v>
      </c>
      <c r="I509" s="50">
        <f t="shared" si="559"/>
        <v>0</v>
      </c>
      <c r="J509" s="50">
        <f t="shared" ref="J509" si="560">J514</f>
        <v>0</v>
      </c>
      <c r="K509" s="65"/>
    </row>
    <row r="510" spans="1:11" ht="30" customHeight="1" thickBot="1" x14ac:dyDescent="0.3">
      <c r="A510" s="75"/>
      <c r="B510" s="69"/>
      <c r="C510" s="72"/>
      <c r="D510" s="33" t="s">
        <v>7</v>
      </c>
      <c r="E510" s="31">
        <f t="shared" ref="E510:I510" si="561">E506+E507+E508+E509</f>
        <v>2160000</v>
      </c>
      <c r="F510" s="36">
        <f t="shared" si="561"/>
        <v>0</v>
      </c>
      <c r="G510" s="49">
        <f t="shared" si="561"/>
        <v>650000</v>
      </c>
      <c r="H510" s="44">
        <f t="shared" si="561"/>
        <v>1510000</v>
      </c>
      <c r="I510" s="50">
        <f t="shared" si="561"/>
        <v>0</v>
      </c>
      <c r="J510" s="50">
        <f t="shared" ref="J510" si="562">J506+J507+J508+J509</f>
        <v>0</v>
      </c>
      <c r="K510" s="66"/>
    </row>
    <row r="511" spans="1:11" ht="46.5" customHeight="1" thickBot="1" x14ac:dyDescent="0.3">
      <c r="A511" s="73" t="s">
        <v>138</v>
      </c>
      <c r="B511" s="67" t="s">
        <v>223</v>
      </c>
      <c r="C511" s="70" t="s">
        <v>3</v>
      </c>
      <c r="D511" s="33" t="s">
        <v>29</v>
      </c>
      <c r="E511" s="31">
        <f>F511+G511+H511+I511</f>
        <v>650000</v>
      </c>
      <c r="F511" s="36">
        <v>0</v>
      </c>
      <c r="G511" s="49">
        <v>650000</v>
      </c>
      <c r="H511" s="44">
        <v>0</v>
      </c>
      <c r="I511" s="50">
        <v>0</v>
      </c>
      <c r="J511" s="50">
        <v>0</v>
      </c>
      <c r="K511" s="64"/>
    </row>
    <row r="512" spans="1:11" ht="48" customHeight="1" thickBot="1" x14ac:dyDescent="0.3">
      <c r="A512" s="74"/>
      <c r="B512" s="68"/>
      <c r="C512" s="71"/>
      <c r="D512" s="33" t="s">
        <v>4</v>
      </c>
      <c r="E512" s="31">
        <f t="shared" ref="E512:E514" si="563">F512+G512+H512+I512</f>
        <v>0</v>
      </c>
      <c r="F512" s="36">
        <v>0</v>
      </c>
      <c r="G512" s="49">
        <v>0</v>
      </c>
      <c r="H512" s="44">
        <v>0</v>
      </c>
      <c r="I512" s="50">
        <v>0</v>
      </c>
      <c r="J512" s="50">
        <v>0</v>
      </c>
      <c r="K512" s="65"/>
    </row>
    <row r="513" spans="1:11" ht="45.75" customHeight="1" thickBot="1" x14ac:dyDescent="0.3">
      <c r="A513" s="74"/>
      <c r="B513" s="68"/>
      <c r="C513" s="71"/>
      <c r="D513" s="33" t="s">
        <v>5</v>
      </c>
      <c r="E513" s="31">
        <f t="shared" si="563"/>
        <v>0</v>
      </c>
      <c r="F513" s="36">
        <v>0</v>
      </c>
      <c r="G513" s="49">
        <v>0</v>
      </c>
      <c r="H513" s="44">
        <v>0</v>
      </c>
      <c r="I513" s="50">
        <v>0</v>
      </c>
      <c r="J513" s="50">
        <v>0</v>
      </c>
      <c r="K513" s="65"/>
    </row>
    <row r="514" spans="1:11" ht="39.75" customHeight="1" thickBot="1" x14ac:dyDescent="0.3">
      <c r="A514" s="74"/>
      <c r="B514" s="68"/>
      <c r="C514" s="71"/>
      <c r="D514" s="33" t="s">
        <v>6</v>
      </c>
      <c r="E514" s="31">
        <f t="shared" si="563"/>
        <v>0</v>
      </c>
      <c r="F514" s="36">
        <v>0</v>
      </c>
      <c r="G514" s="49">
        <v>0</v>
      </c>
      <c r="H514" s="44">
        <v>0</v>
      </c>
      <c r="I514" s="50">
        <v>0</v>
      </c>
      <c r="J514" s="50">
        <v>0</v>
      </c>
      <c r="K514" s="65"/>
    </row>
    <row r="515" spans="1:11" ht="30" customHeight="1" thickBot="1" x14ac:dyDescent="0.3">
      <c r="A515" s="75"/>
      <c r="B515" s="69"/>
      <c r="C515" s="72"/>
      <c r="D515" s="33" t="s">
        <v>7</v>
      </c>
      <c r="E515" s="31">
        <f t="shared" ref="E515:I515" si="564">E511+E512+E513+E514</f>
        <v>650000</v>
      </c>
      <c r="F515" s="36">
        <f t="shared" si="564"/>
        <v>0</v>
      </c>
      <c r="G515" s="49">
        <f t="shared" si="564"/>
        <v>650000</v>
      </c>
      <c r="H515" s="44">
        <f t="shared" si="564"/>
        <v>0</v>
      </c>
      <c r="I515" s="50">
        <f t="shared" si="564"/>
        <v>0</v>
      </c>
      <c r="J515" s="50">
        <f t="shared" ref="J515" si="565">J511+J512+J513+J514</f>
        <v>0</v>
      </c>
      <c r="K515" s="66"/>
    </row>
    <row r="516" spans="1:11" ht="45.75" thickBot="1" x14ac:dyDescent="0.3">
      <c r="A516" s="73" t="s">
        <v>290</v>
      </c>
      <c r="B516" s="67" t="s">
        <v>291</v>
      </c>
      <c r="C516" s="70" t="s">
        <v>3</v>
      </c>
      <c r="D516" s="33" t="s">
        <v>29</v>
      </c>
      <c r="E516" s="31">
        <f>F516+G516+H516+I516</f>
        <v>1510000</v>
      </c>
      <c r="F516" s="36">
        <v>0</v>
      </c>
      <c r="G516" s="49">
        <v>0</v>
      </c>
      <c r="H516" s="44">
        <f>610000+900000</f>
        <v>1510000</v>
      </c>
      <c r="I516" s="50">
        <v>0</v>
      </c>
      <c r="J516" s="50">
        <v>0</v>
      </c>
      <c r="K516" s="64"/>
    </row>
    <row r="517" spans="1:11" ht="45.75" thickBot="1" x14ac:dyDescent="0.3">
      <c r="A517" s="74"/>
      <c r="B517" s="68"/>
      <c r="C517" s="71"/>
      <c r="D517" s="33" t="s">
        <v>4</v>
      </c>
      <c r="E517" s="31">
        <f t="shared" ref="E517:E519" si="566">F517+G517+H517+I517</f>
        <v>0</v>
      </c>
      <c r="F517" s="36">
        <v>0</v>
      </c>
      <c r="G517" s="49">
        <v>0</v>
      </c>
      <c r="H517" s="44">
        <v>0</v>
      </c>
      <c r="I517" s="50">
        <v>0</v>
      </c>
      <c r="J517" s="50">
        <v>0</v>
      </c>
      <c r="K517" s="65"/>
    </row>
    <row r="518" spans="1:11" ht="45.75" thickBot="1" x14ac:dyDescent="0.3">
      <c r="A518" s="74"/>
      <c r="B518" s="68"/>
      <c r="C518" s="71"/>
      <c r="D518" s="33" t="s">
        <v>5</v>
      </c>
      <c r="E518" s="31">
        <f t="shared" si="566"/>
        <v>0</v>
      </c>
      <c r="F518" s="36">
        <v>0</v>
      </c>
      <c r="G518" s="49">
        <v>0</v>
      </c>
      <c r="H518" s="44">
        <v>0</v>
      </c>
      <c r="I518" s="50">
        <v>0</v>
      </c>
      <c r="J518" s="50">
        <v>0</v>
      </c>
      <c r="K518" s="65"/>
    </row>
    <row r="519" spans="1:11" ht="30.75" thickBot="1" x14ac:dyDescent="0.3">
      <c r="A519" s="74"/>
      <c r="B519" s="68"/>
      <c r="C519" s="71"/>
      <c r="D519" s="33" t="s">
        <v>6</v>
      </c>
      <c r="E519" s="31">
        <f t="shared" si="566"/>
        <v>0</v>
      </c>
      <c r="F519" s="36">
        <v>0</v>
      </c>
      <c r="G519" s="49">
        <v>0</v>
      </c>
      <c r="H519" s="44">
        <v>0</v>
      </c>
      <c r="I519" s="50">
        <v>0</v>
      </c>
      <c r="J519" s="50">
        <v>0</v>
      </c>
      <c r="K519" s="65"/>
    </row>
    <row r="520" spans="1:11" ht="16.5" thickBot="1" x14ac:dyDescent="0.3">
      <c r="A520" s="75"/>
      <c r="B520" s="69"/>
      <c r="C520" s="72"/>
      <c r="D520" s="33" t="s">
        <v>7</v>
      </c>
      <c r="E520" s="31">
        <f t="shared" ref="E520:J520" si="567">E516+E517+E518+E519</f>
        <v>1510000</v>
      </c>
      <c r="F520" s="36">
        <f t="shared" si="567"/>
        <v>0</v>
      </c>
      <c r="G520" s="49">
        <f t="shared" si="567"/>
        <v>0</v>
      </c>
      <c r="H520" s="44">
        <f t="shared" si="567"/>
        <v>1510000</v>
      </c>
      <c r="I520" s="50">
        <f t="shared" si="567"/>
        <v>0</v>
      </c>
      <c r="J520" s="50">
        <f t="shared" si="567"/>
        <v>0</v>
      </c>
      <c r="K520" s="66"/>
    </row>
    <row r="521" spans="1:11" ht="49.5" customHeight="1" thickBot="1" x14ac:dyDescent="0.3">
      <c r="A521" s="82"/>
      <c r="B521" s="85" t="s">
        <v>157</v>
      </c>
      <c r="C521" s="76" t="s">
        <v>42</v>
      </c>
      <c r="D521" s="13" t="s">
        <v>29</v>
      </c>
      <c r="E521" s="4">
        <f>E526+E531+E536</f>
        <v>1256321.23</v>
      </c>
      <c r="F521" s="35">
        <f>F526+F531+F536</f>
        <v>379214.83999999997</v>
      </c>
      <c r="G521" s="47">
        <f t="shared" ref="G521:I521" si="568">G526+G531+G536</f>
        <v>535773.39</v>
      </c>
      <c r="H521" s="10">
        <f t="shared" si="568"/>
        <v>341333</v>
      </c>
      <c r="I521" s="48">
        <f t="shared" si="568"/>
        <v>0</v>
      </c>
      <c r="J521" s="48">
        <f t="shared" ref="J521" si="569">J526+J531+J536</f>
        <v>0</v>
      </c>
      <c r="K521" s="61"/>
    </row>
    <row r="522" spans="1:11" ht="45.75" thickBot="1" x14ac:dyDescent="0.3">
      <c r="A522" s="83"/>
      <c r="B522" s="86"/>
      <c r="C522" s="77"/>
      <c r="D522" s="13" t="s">
        <v>4</v>
      </c>
      <c r="E522" s="4">
        <v>0</v>
      </c>
      <c r="F522" s="35">
        <v>0</v>
      </c>
      <c r="G522" s="47">
        <v>0</v>
      </c>
      <c r="H522" s="10">
        <v>0</v>
      </c>
      <c r="I522" s="48">
        <v>0</v>
      </c>
      <c r="J522" s="48">
        <v>0</v>
      </c>
      <c r="K522" s="62"/>
    </row>
    <row r="523" spans="1:11" ht="45.75" thickBot="1" x14ac:dyDescent="0.3">
      <c r="A523" s="83"/>
      <c r="B523" s="86"/>
      <c r="C523" s="77"/>
      <c r="D523" s="13" t="s">
        <v>5</v>
      </c>
      <c r="E523" s="4">
        <v>0</v>
      </c>
      <c r="F523" s="35">
        <v>0</v>
      </c>
      <c r="G523" s="47">
        <v>0</v>
      </c>
      <c r="H523" s="10">
        <v>0</v>
      </c>
      <c r="I523" s="48">
        <v>0</v>
      </c>
      <c r="J523" s="48">
        <v>0</v>
      </c>
      <c r="K523" s="62"/>
    </row>
    <row r="524" spans="1:11" ht="30.75" thickBot="1" x14ac:dyDescent="0.3">
      <c r="A524" s="83"/>
      <c r="B524" s="86"/>
      <c r="C524" s="77"/>
      <c r="D524" s="13" t="s">
        <v>6</v>
      </c>
      <c r="E524" s="4">
        <v>0</v>
      </c>
      <c r="F524" s="35">
        <v>0</v>
      </c>
      <c r="G524" s="47">
        <v>0</v>
      </c>
      <c r="H524" s="10">
        <v>0</v>
      </c>
      <c r="I524" s="48">
        <v>0</v>
      </c>
      <c r="J524" s="48">
        <v>0</v>
      </c>
      <c r="K524" s="62"/>
    </row>
    <row r="525" spans="1:11" ht="26.25" customHeight="1" thickBot="1" x14ac:dyDescent="0.3">
      <c r="A525" s="84"/>
      <c r="B525" s="87"/>
      <c r="C525" s="78"/>
      <c r="D525" s="13" t="s">
        <v>7</v>
      </c>
      <c r="E525" s="4">
        <f t="shared" ref="E525:F525" si="570">E521+E522+E523+E524</f>
        <v>1256321.23</v>
      </c>
      <c r="F525" s="35">
        <f t="shared" si="570"/>
        <v>379214.83999999997</v>
      </c>
      <c r="G525" s="47">
        <f t="shared" ref="G525:I525" si="571">G521+G522+G523+G524</f>
        <v>535773.39</v>
      </c>
      <c r="H525" s="10">
        <f t="shared" si="571"/>
        <v>341333</v>
      </c>
      <c r="I525" s="48">
        <f t="shared" si="571"/>
        <v>0</v>
      </c>
      <c r="J525" s="48">
        <f t="shared" ref="J525" si="572">J521+J522+J523+J524</f>
        <v>0</v>
      </c>
      <c r="K525" s="63"/>
    </row>
    <row r="526" spans="1:11" ht="45.75" thickBot="1" x14ac:dyDescent="0.3">
      <c r="A526" s="82" t="s">
        <v>36</v>
      </c>
      <c r="B526" s="85"/>
      <c r="C526" s="85" t="s">
        <v>37</v>
      </c>
      <c r="D526" s="13" t="s">
        <v>29</v>
      </c>
      <c r="E526" s="4">
        <f>F526+G526+H526+I526</f>
        <v>310307</v>
      </c>
      <c r="F526" s="35">
        <v>264624</v>
      </c>
      <c r="G526" s="47">
        <v>27127</v>
      </c>
      <c r="H526" s="10">
        <v>18556</v>
      </c>
      <c r="I526" s="48">
        <v>0</v>
      </c>
      <c r="J526" s="48">
        <v>0</v>
      </c>
      <c r="K526" s="61"/>
    </row>
    <row r="527" spans="1:11" ht="45.75" thickBot="1" x14ac:dyDescent="0.3">
      <c r="A527" s="99"/>
      <c r="B527" s="101"/>
      <c r="C527" s="101"/>
      <c r="D527" s="13" t="s">
        <v>4</v>
      </c>
      <c r="E527" s="4">
        <f t="shared" ref="E527:E529" si="573">F527+G527+H527+I527</f>
        <v>0</v>
      </c>
      <c r="F527" s="35">
        <v>0</v>
      </c>
      <c r="G527" s="47">
        <v>0</v>
      </c>
      <c r="H527" s="10">
        <v>0</v>
      </c>
      <c r="I527" s="48">
        <v>0</v>
      </c>
      <c r="J527" s="48">
        <v>0</v>
      </c>
      <c r="K527" s="62"/>
    </row>
    <row r="528" spans="1:11" ht="45.75" thickBot="1" x14ac:dyDescent="0.3">
      <c r="A528" s="99"/>
      <c r="B528" s="101"/>
      <c r="C528" s="101"/>
      <c r="D528" s="13" t="s">
        <v>5</v>
      </c>
      <c r="E528" s="4">
        <f t="shared" si="573"/>
        <v>0</v>
      </c>
      <c r="F528" s="35">
        <v>0</v>
      </c>
      <c r="G528" s="47">
        <v>0</v>
      </c>
      <c r="H528" s="10">
        <v>0</v>
      </c>
      <c r="I528" s="48">
        <v>0</v>
      </c>
      <c r="J528" s="48">
        <v>0</v>
      </c>
      <c r="K528" s="62"/>
    </row>
    <row r="529" spans="1:11" ht="30.75" thickBot="1" x14ac:dyDescent="0.3">
      <c r="A529" s="99"/>
      <c r="B529" s="101"/>
      <c r="C529" s="101"/>
      <c r="D529" s="13" t="s">
        <v>6</v>
      </c>
      <c r="E529" s="4">
        <f t="shared" si="573"/>
        <v>0</v>
      </c>
      <c r="F529" s="35">
        <v>0</v>
      </c>
      <c r="G529" s="47">
        <v>0</v>
      </c>
      <c r="H529" s="10">
        <v>0</v>
      </c>
      <c r="I529" s="48">
        <v>0</v>
      </c>
      <c r="J529" s="48">
        <v>0</v>
      </c>
      <c r="K529" s="62"/>
    </row>
    <row r="530" spans="1:11" ht="16.5" thickBot="1" x14ac:dyDescent="0.3">
      <c r="A530" s="100"/>
      <c r="B530" s="102"/>
      <c r="C530" s="102"/>
      <c r="D530" s="13" t="s">
        <v>7</v>
      </c>
      <c r="E530" s="4">
        <f t="shared" ref="E530:F530" si="574">E526+E527+E528+E529</f>
        <v>310307</v>
      </c>
      <c r="F530" s="35">
        <f t="shared" si="574"/>
        <v>264624</v>
      </c>
      <c r="G530" s="47">
        <f t="shared" ref="G530:I530" si="575">G526+G527+G528+G529</f>
        <v>27127</v>
      </c>
      <c r="H530" s="10">
        <f t="shared" si="575"/>
        <v>18556</v>
      </c>
      <c r="I530" s="48">
        <f t="shared" si="575"/>
        <v>0</v>
      </c>
      <c r="J530" s="48">
        <f t="shared" ref="J530" si="576">J526+J527+J528+J529</f>
        <v>0</v>
      </c>
      <c r="K530" s="63"/>
    </row>
    <row r="531" spans="1:11" ht="45.75" thickBot="1" x14ac:dyDescent="0.3">
      <c r="A531" s="85"/>
      <c r="B531" s="85"/>
      <c r="C531" s="85" t="s">
        <v>33</v>
      </c>
      <c r="D531" s="13" t="s">
        <v>29</v>
      </c>
      <c r="E531" s="4">
        <f>F531+G531+H531+I531</f>
        <v>847014.23</v>
      </c>
      <c r="F531" s="35">
        <v>114590.84</v>
      </c>
      <c r="G531" s="47">
        <v>409646.39</v>
      </c>
      <c r="H531" s="10">
        <f>304200+22031.42-3320.42-40-94</f>
        <v>322777</v>
      </c>
      <c r="I531" s="48">
        <v>0</v>
      </c>
      <c r="J531" s="48">
        <v>0</v>
      </c>
      <c r="K531" s="61"/>
    </row>
    <row r="532" spans="1:11" ht="45.75" thickBot="1" x14ac:dyDescent="0.3">
      <c r="A532" s="101"/>
      <c r="B532" s="101"/>
      <c r="C532" s="101"/>
      <c r="D532" s="13" t="s">
        <v>4</v>
      </c>
      <c r="E532" s="4">
        <f t="shared" ref="E532:E534" si="577">F532+G532+H532+I532</f>
        <v>0</v>
      </c>
      <c r="F532" s="35">
        <v>0</v>
      </c>
      <c r="G532" s="47">
        <v>0</v>
      </c>
      <c r="H532" s="10">
        <v>0</v>
      </c>
      <c r="I532" s="48">
        <v>0</v>
      </c>
      <c r="J532" s="48">
        <v>0</v>
      </c>
      <c r="K532" s="62"/>
    </row>
    <row r="533" spans="1:11" ht="45.75" thickBot="1" x14ac:dyDescent="0.3">
      <c r="A533" s="101"/>
      <c r="B533" s="101"/>
      <c r="C533" s="101"/>
      <c r="D533" s="13" t="s">
        <v>5</v>
      </c>
      <c r="E533" s="4">
        <f t="shared" si="577"/>
        <v>0</v>
      </c>
      <c r="F533" s="35">
        <v>0</v>
      </c>
      <c r="G533" s="47">
        <v>0</v>
      </c>
      <c r="H533" s="10">
        <v>0</v>
      </c>
      <c r="I533" s="48">
        <v>0</v>
      </c>
      <c r="J533" s="48">
        <v>0</v>
      </c>
      <c r="K533" s="62"/>
    </row>
    <row r="534" spans="1:11" ht="30.75" thickBot="1" x14ac:dyDescent="0.3">
      <c r="A534" s="101"/>
      <c r="B534" s="101"/>
      <c r="C534" s="101"/>
      <c r="D534" s="13" t="s">
        <v>6</v>
      </c>
      <c r="E534" s="4">
        <f t="shared" si="577"/>
        <v>0</v>
      </c>
      <c r="F534" s="35">
        <v>0</v>
      </c>
      <c r="G534" s="47">
        <v>0</v>
      </c>
      <c r="H534" s="10">
        <v>0</v>
      </c>
      <c r="I534" s="48">
        <v>0</v>
      </c>
      <c r="J534" s="48">
        <v>0</v>
      </c>
      <c r="K534" s="62"/>
    </row>
    <row r="535" spans="1:11" ht="16.5" thickBot="1" x14ac:dyDescent="0.3">
      <c r="A535" s="102"/>
      <c r="B535" s="102"/>
      <c r="C535" s="102"/>
      <c r="D535" s="13" t="s">
        <v>7</v>
      </c>
      <c r="E535" s="4">
        <f t="shared" ref="E535:F535" si="578">E531+E532+E533+E534</f>
        <v>847014.23</v>
      </c>
      <c r="F535" s="35">
        <f t="shared" si="578"/>
        <v>114590.84</v>
      </c>
      <c r="G535" s="47">
        <f t="shared" ref="G535:I535" si="579">G531+G532+G533+G534</f>
        <v>409646.39</v>
      </c>
      <c r="H535" s="10">
        <f t="shared" si="579"/>
        <v>322777</v>
      </c>
      <c r="I535" s="48">
        <f t="shared" si="579"/>
        <v>0</v>
      </c>
      <c r="J535" s="48">
        <f t="shared" ref="J535" si="580">J531+J532+J533+J534</f>
        <v>0</v>
      </c>
      <c r="K535" s="63"/>
    </row>
    <row r="536" spans="1:11" ht="45.75" customHeight="1" thickBot="1" x14ac:dyDescent="0.3">
      <c r="A536" s="85"/>
      <c r="B536" s="85"/>
      <c r="C536" s="85" t="s">
        <v>34</v>
      </c>
      <c r="D536" s="13" t="s">
        <v>29</v>
      </c>
      <c r="E536" s="4">
        <f>F536+G536+H536+I536</f>
        <v>99000</v>
      </c>
      <c r="F536" s="35">
        <v>0</v>
      </c>
      <c r="G536" s="47">
        <v>99000</v>
      </c>
      <c r="H536" s="10">
        <v>0</v>
      </c>
      <c r="I536" s="48">
        <v>0</v>
      </c>
      <c r="J536" s="48">
        <v>0</v>
      </c>
      <c r="K536" s="61"/>
    </row>
    <row r="537" spans="1:11" ht="45.75" thickBot="1" x14ac:dyDescent="0.3">
      <c r="A537" s="101"/>
      <c r="B537" s="101"/>
      <c r="C537" s="101"/>
      <c r="D537" s="13" t="s">
        <v>4</v>
      </c>
      <c r="E537" s="4">
        <f t="shared" ref="E537:E539" si="581">F537+G537+H537+I537</f>
        <v>0</v>
      </c>
      <c r="F537" s="35">
        <v>0</v>
      </c>
      <c r="G537" s="47">
        <v>0</v>
      </c>
      <c r="H537" s="10">
        <v>0</v>
      </c>
      <c r="I537" s="48">
        <v>0</v>
      </c>
      <c r="J537" s="48">
        <v>0</v>
      </c>
      <c r="K537" s="62"/>
    </row>
    <row r="538" spans="1:11" ht="45.75" thickBot="1" x14ac:dyDescent="0.3">
      <c r="A538" s="101"/>
      <c r="B538" s="101"/>
      <c r="C538" s="101"/>
      <c r="D538" s="13" t="s">
        <v>5</v>
      </c>
      <c r="E538" s="4">
        <f t="shared" si="581"/>
        <v>0</v>
      </c>
      <c r="F538" s="35">
        <v>0</v>
      </c>
      <c r="G538" s="47">
        <v>0</v>
      </c>
      <c r="H538" s="10">
        <v>0</v>
      </c>
      <c r="I538" s="48">
        <v>0</v>
      </c>
      <c r="J538" s="48">
        <v>0</v>
      </c>
      <c r="K538" s="62"/>
    </row>
    <row r="539" spans="1:11" ht="30.75" thickBot="1" x14ac:dyDescent="0.3">
      <c r="A539" s="101"/>
      <c r="B539" s="101"/>
      <c r="C539" s="101"/>
      <c r="D539" s="13" t="s">
        <v>6</v>
      </c>
      <c r="E539" s="4">
        <f t="shared" si="581"/>
        <v>0</v>
      </c>
      <c r="F539" s="35">
        <v>0</v>
      </c>
      <c r="G539" s="47">
        <v>0</v>
      </c>
      <c r="H539" s="10">
        <v>0</v>
      </c>
      <c r="I539" s="48">
        <v>0</v>
      </c>
      <c r="J539" s="48">
        <v>0</v>
      </c>
      <c r="K539" s="62"/>
    </row>
    <row r="540" spans="1:11" ht="16.5" thickBot="1" x14ac:dyDescent="0.3">
      <c r="A540" s="102"/>
      <c r="B540" s="102"/>
      <c r="C540" s="102"/>
      <c r="D540" s="13" t="s">
        <v>7</v>
      </c>
      <c r="E540" s="4">
        <f t="shared" ref="E540:I540" si="582">E536+E537+E538+E539</f>
        <v>99000</v>
      </c>
      <c r="F540" s="35">
        <f t="shared" si="582"/>
        <v>0</v>
      </c>
      <c r="G540" s="47">
        <f t="shared" si="582"/>
        <v>99000</v>
      </c>
      <c r="H540" s="10">
        <f t="shared" si="582"/>
        <v>0</v>
      </c>
      <c r="I540" s="48">
        <f t="shared" si="582"/>
        <v>0</v>
      </c>
      <c r="J540" s="48">
        <f t="shared" ref="J540" si="583">J536+J537+J538+J539</f>
        <v>0</v>
      </c>
      <c r="K540" s="63"/>
    </row>
    <row r="541" spans="1:11" ht="45.75" thickBot="1" x14ac:dyDescent="0.3">
      <c r="A541" s="82">
        <v>29</v>
      </c>
      <c r="B541" s="85" t="s">
        <v>163</v>
      </c>
      <c r="C541" s="76" t="s">
        <v>224</v>
      </c>
      <c r="D541" s="13" t="s">
        <v>29</v>
      </c>
      <c r="E541" s="4">
        <f t="shared" ref="E541:F544" si="584">E546</f>
        <v>1157321.23</v>
      </c>
      <c r="F541" s="35">
        <f t="shared" si="584"/>
        <v>379214.83999999997</v>
      </c>
      <c r="G541" s="47">
        <f t="shared" ref="G541:I541" si="585">G546</f>
        <v>535773.39</v>
      </c>
      <c r="H541" s="10">
        <f t="shared" si="585"/>
        <v>341333</v>
      </c>
      <c r="I541" s="48">
        <f t="shared" si="585"/>
        <v>0</v>
      </c>
      <c r="J541" s="48">
        <f t="shared" ref="J541" si="586">J546</f>
        <v>0</v>
      </c>
      <c r="K541" s="61">
        <v>54</v>
      </c>
    </row>
    <row r="542" spans="1:11" ht="45.75" thickBot="1" x14ac:dyDescent="0.3">
      <c r="A542" s="83"/>
      <c r="B542" s="86"/>
      <c r="C542" s="77"/>
      <c r="D542" s="13" t="s">
        <v>4</v>
      </c>
      <c r="E542" s="4">
        <f t="shared" si="584"/>
        <v>0</v>
      </c>
      <c r="F542" s="35">
        <f t="shared" si="584"/>
        <v>0</v>
      </c>
      <c r="G542" s="47">
        <f t="shared" ref="G542:I542" si="587">G547</f>
        <v>0</v>
      </c>
      <c r="H542" s="10">
        <f t="shared" si="587"/>
        <v>0</v>
      </c>
      <c r="I542" s="48">
        <f t="shared" si="587"/>
        <v>0</v>
      </c>
      <c r="J542" s="48">
        <f t="shared" ref="J542" si="588">J547</f>
        <v>0</v>
      </c>
      <c r="K542" s="62"/>
    </row>
    <row r="543" spans="1:11" ht="45.75" thickBot="1" x14ac:dyDescent="0.3">
      <c r="A543" s="83"/>
      <c r="B543" s="86"/>
      <c r="C543" s="77"/>
      <c r="D543" s="13" t="s">
        <v>5</v>
      </c>
      <c r="E543" s="4">
        <f t="shared" si="584"/>
        <v>0</v>
      </c>
      <c r="F543" s="35">
        <f t="shared" si="584"/>
        <v>0</v>
      </c>
      <c r="G543" s="47">
        <f t="shared" ref="G543:I543" si="589">G548</f>
        <v>0</v>
      </c>
      <c r="H543" s="10">
        <f t="shared" si="589"/>
        <v>0</v>
      </c>
      <c r="I543" s="48">
        <f t="shared" si="589"/>
        <v>0</v>
      </c>
      <c r="J543" s="48">
        <f t="shared" ref="J543" si="590">J548</f>
        <v>0</v>
      </c>
      <c r="K543" s="62"/>
    </row>
    <row r="544" spans="1:11" ht="30.75" thickBot="1" x14ac:dyDescent="0.3">
      <c r="A544" s="83"/>
      <c r="B544" s="86"/>
      <c r="C544" s="77"/>
      <c r="D544" s="13" t="s">
        <v>6</v>
      </c>
      <c r="E544" s="4">
        <f t="shared" si="584"/>
        <v>0</v>
      </c>
      <c r="F544" s="35">
        <f t="shared" si="584"/>
        <v>0</v>
      </c>
      <c r="G544" s="47">
        <f t="shared" ref="G544:I544" si="591">G549</f>
        <v>0</v>
      </c>
      <c r="H544" s="10">
        <f t="shared" si="591"/>
        <v>0</v>
      </c>
      <c r="I544" s="48">
        <f t="shared" si="591"/>
        <v>0</v>
      </c>
      <c r="J544" s="48">
        <f t="shared" ref="J544" si="592">J549</f>
        <v>0</v>
      </c>
      <c r="K544" s="62"/>
    </row>
    <row r="545" spans="1:11" ht="16.5" thickBot="1" x14ac:dyDescent="0.3">
      <c r="A545" s="84"/>
      <c r="B545" s="87"/>
      <c r="C545" s="78"/>
      <c r="D545" s="13" t="s">
        <v>7</v>
      </c>
      <c r="E545" s="4">
        <f t="shared" ref="E545:F545" si="593">E541+E542+E543+E544</f>
        <v>1157321.23</v>
      </c>
      <c r="F545" s="35">
        <f t="shared" si="593"/>
        <v>379214.83999999997</v>
      </c>
      <c r="G545" s="47">
        <f t="shared" ref="G545:I545" si="594">G541+G542+G543+G544</f>
        <v>535773.39</v>
      </c>
      <c r="H545" s="10">
        <f t="shared" si="594"/>
        <v>341333</v>
      </c>
      <c r="I545" s="48">
        <f t="shared" si="594"/>
        <v>0</v>
      </c>
      <c r="J545" s="48">
        <f t="shared" ref="J545" si="595">J541+J542+J543+J544</f>
        <v>0</v>
      </c>
      <c r="K545" s="63"/>
    </row>
    <row r="546" spans="1:11" ht="45.75" thickBot="1" x14ac:dyDescent="0.3">
      <c r="A546" s="79" t="s">
        <v>144</v>
      </c>
      <c r="B546" s="85" t="s">
        <v>140</v>
      </c>
      <c r="C546" s="76" t="s">
        <v>225</v>
      </c>
      <c r="D546" s="13" t="s">
        <v>29</v>
      </c>
      <c r="E546" s="4">
        <f t="shared" ref="E546:F549" si="596">E551</f>
        <v>1157321.23</v>
      </c>
      <c r="F546" s="35">
        <f t="shared" si="596"/>
        <v>379214.83999999997</v>
      </c>
      <c r="G546" s="47">
        <f t="shared" ref="G546:I546" si="597">G551</f>
        <v>535773.39</v>
      </c>
      <c r="H546" s="10">
        <f t="shared" si="597"/>
        <v>341333</v>
      </c>
      <c r="I546" s="48">
        <f t="shared" si="597"/>
        <v>0</v>
      </c>
      <c r="J546" s="48">
        <f t="shared" ref="J546" si="598">J551</f>
        <v>0</v>
      </c>
      <c r="K546" s="61"/>
    </row>
    <row r="547" spans="1:11" ht="45.75" thickBot="1" x14ac:dyDescent="0.3">
      <c r="A547" s="80"/>
      <c r="B547" s="86"/>
      <c r="C547" s="77"/>
      <c r="D547" s="13" t="s">
        <v>4</v>
      </c>
      <c r="E547" s="4">
        <f t="shared" si="596"/>
        <v>0</v>
      </c>
      <c r="F547" s="35">
        <f t="shared" si="596"/>
        <v>0</v>
      </c>
      <c r="G547" s="47">
        <f t="shared" ref="G547:I547" si="599">G552</f>
        <v>0</v>
      </c>
      <c r="H547" s="10">
        <f t="shared" si="599"/>
        <v>0</v>
      </c>
      <c r="I547" s="48">
        <f t="shared" si="599"/>
        <v>0</v>
      </c>
      <c r="J547" s="48">
        <f t="shared" ref="J547" si="600">J552</f>
        <v>0</v>
      </c>
      <c r="K547" s="62"/>
    </row>
    <row r="548" spans="1:11" ht="45.75" thickBot="1" x14ac:dyDescent="0.3">
      <c r="A548" s="80"/>
      <c r="B548" s="86"/>
      <c r="C548" s="77"/>
      <c r="D548" s="13" t="s">
        <v>5</v>
      </c>
      <c r="E548" s="4">
        <f t="shared" si="596"/>
        <v>0</v>
      </c>
      <c r="F548" s="35">
        <f t="shared" si="596"/>
        <v>0</v>
      </c>
      <c r="G548" s="47">
        <f t="shared" ref="G548:I548" si="601">G553</f>
        <v>0</v>
      </c>
      <c r="H548" s="10">
        <f t="shared" si="601"/>
        <v>0</v>
      </c>
      <c r="I548" s="48">
        <f t="shared" si="601"/>
        <v>0</v>
      </c>
      <c r="J548" s="48">
        <f t="shared" ref="J548" si="602">J553</f>
        <v>0</v>
      </c>
      <c r="K548" s="62"/>
    </row>
    <row r="549" spans="1:11" ht="30.75" thickBot="1" x14ac:dyDescent="0.3">
      <c r="A549" s="80"/>
      <c r="B549" s="86"/>
      <c r="C549" s="77"/>
      <c r="D549" s="13" t="s">
        <v>6</v>
      </c>
      <c r="E549" s="4">
        <f t="shared" si="596"/>
        <v>0</v>
      </c>
      <c r="F549" s="35">
        <f t="shared" si="596"/>
        <v>0</v>
      </c>
      <c r="G549" s="47">
        <f t="shared" ref="G549:I549" si="603">G554</f>
        <v>0</v>
      </c>
      <c r="H549" s="10">
        <f t="shared" si="603"/>
        <v>0</v>
      </c>
      <c r="I549" s="48">
        <f t="shared" si="603"/>
        <v>0</v>
      </c>
      <c r="J549" s="48">
        <f t="shared" ref="J549" si="604">J554</f>
        <v>0</v>
      </c>
      <c r="K549" s="62"/>
    </row>
    <row r="550" spans="1:11" ht="16.5" thickBot="1" x14ac:dyDescent="0.3">
      <c r="A550" s="81"/>
      <c r="B550" s="87"/>
      <c r="C550" s="78"/>
      <c r="D550" s="13" t="s">
        <v>7</v>
      </c>
      <c r="E550" s="4">
        <f t="shared" ref="E550:F550" si="605">E546+E547+E548+E549</f>
        <v>1157321.23</v>
      </c>
      <c r="F550" s="35">
        <f t="shared" si="605"/>
        <v>379214.83999999997</v>
      </c>
      <c r="G550" s="47">
        <f t="shared" ref="G550:I550" si="606">G546+G547+G548+G549</f>
        <v>535773.39</v>
      </c>
      <c r="H550" s="10">
        <f t="shared" si="606"/>
        <v>341333</v>
      </c>
      <c r="I550" s="48">
        <f t="shared" si="606"/>
        <v>0</v>
      </c>
      <c r="J550" s="48">
        <f t="shared" ref="J550" si="607">J546+J547+J548+J549</f>
        <v>0</v>
      </c>
      <c r="K550" s="63"/>
    </row>
    <row r="551" spans="1:11" ht="45.75" thickBot="1" x14ac:dyDescent="0.3">
      <c r="A551" s="79" t="s">
        <v>270</v>
      </c>
      <c r="B551" s="85" t="s">
        <v>14</v>
      </c>
      <c r="C551" s="76" t="s">
        <v>225</v>
      </c>
      <c r="D551" s="13" t="s">
        <v>29</v>
      </c>
      <c r="E551" s="4">
        <f>E526+E531</f>
        <v>1157321.23</v>
      </c>
      <c r="F551" s="35">
        <f>F526+F531+F536</f>
        <v>379214.83999999997</v>
      </c>
      <c r="G551" s="47">
        <f t="shared" ref="G551:I551" si="608">G526+G531+G536</f>
        <v>535773.39</v>
      </c>
      <c r="H551" s="10">
        <f t="shared" si="608"/>
        <v>341333</v>
      </c>
      <c r="I551" s="48">
        <f t="shared" si="608"/>
        <v>0</v>
      </c>
      <c r="J551" s="48">
        <f t="shared" ref="J551" si="609">J526+J531+J536</f>
        <v>0</v>
      </c>
      <c r="K551" s="61"/>
    </row>
    <row r="552" spans="1:11" ht="45.75" thickBot="1" x14ac:dyDescent="0.3">
      <c r="A552" s="80"/>
      <c r="B552" s="86"/>
      <c r="C552" s="77"/>
      <c r="D552" s="13" t="s">
        <v>4</v>
      </c>
      <c r="E552" s="4">
        <v>0</v>
      </c>
      <c r="F552" s="35">
        <v>0</v>
      </c>
      <c r="G552" s="47">
        <v>0</v>
      </c>
      <c r="H552" s="10">
        <v>0</v>
      </c>
      <c r="I552" s="48">
        <v>0</v>
      </c>
      <c r="J552" s="48">
        <v>0</v>
      </c>
      <c r="K552" s="62"/>
    </row>
    <row r="553" spans="1:11" ht="45.75" thickBot="1" x14ac:dyDescent="0.3">
      <c r="A553" s="80"/>
      <c r="B553" s="86"/>
      <c r="C553" s="77"/>
      <c r="D553" s="13" t="s">
        <v>5</v>
      </c>
      <c r="E553" s="4">
        <v>0</v>
      </c>
      <c r="F553" s="35">
        <v>0</v>
      </c>
      <c r="G553" s="47">
        <v>0</v>
      </c>
      <c r="H553" s="10">
        <v>0</v>
      </c>
      <c r="I553" s="48">
        <v>0</v>
      </c>
      <c r="J553" s="48">
        <v>0</v>
      </c>
      <c r="K553" s="62"/>
    </row>
    <row r="554" spans="1:11" ht="30.75" thickBot="1" x14ac:dyDescent="0.3">
      <c r="A554" s="80"/>
      <c r="B554" s="86"/>
      <c r="C554" s="77"/>
      <c r="D554" s="13" t="s">
        <v>6</v>
      </c>
      <c r="E554" s="4">
        <v>0</v>
      </c>
      <c r="F554" s="35">
        <v>0</v>
      </c>
      <c r="G554" s="47">
        <v>0</v>
      </c>
      <c r="H554" s="10">
        <v>0</v>
      </c>
      <c r="I554" s="48">
        <v>0</v>
      </c>
      <c r="J554" s="48">
        <v>0</v>
      </c>
      <c r="K554" s="62"/>
    </row>
    <row r="555" spans="1:11" ht="16.5" thickBot="1" x14ac:dyDescent="0.3">
      <c r="A555" s="81"/>
      <c r="B555" s="87"/>
      <c r="C555" s="78"/>
      <c r="D555" s="13" t="s">
        <v>7</v>
      </c>
      <c r="E555" s="4">
        <f t="shared" ref="E555:F555" si="610">E551+E552+E553+E554</f>
        <v>1157321.23</v>
      </c>
      <c r="F555" s="35">
        <f t="shared" si="610"/>
        <v>379214.83999999997</v>
      </c>
      <c r="G555" s="47">
        <f t="shared" ref="G555:I555" si="611">G551+G552+G553+G554</f>
        <v>535773.39</v>
      </c>
      <c r="H555" s="10">
        <f t="shared" si="611"/>
        <v>341333</v>
      </c>
      <c r="I555" s="48">
        <f t="shared" si="611"/>
        <v>0</v>
      </c>
      <c r="J555" s="48">
        <f t="shared" ref="J555" si="612">J551+J552+J553+J554</f>
        <v>0</v>
      </c>
      <c r="K555" s="63"/>
    </row>
    <row r="556" spans="1:11" ht="58.5" customHeight="1" thickBot="1" x14ac:dyDescent="0.3">
      <c r="A556" s="82"/>
      <c r="B556" s="85" t="s">
        <v>158</v>
      </c>
      <c r="C556" s="76" t="s">
        <v>3</v>
      </c>
      <c r="D556" s="13" t="s">
        <v>29</v>
      </c>
      <c r="E556" s="4">
        <f t="shared" ref="E556:F559" si="613">E561</f>
        <v>2143451.2000000002</v>
      </c>
      <c r="F556" s="35">
        <f t="shared" si="613"/>
        <v>194220</v>
      </c>
      <c r="G556" s="47">
        <f t="shared" ref="G556:I556" si="614">G561</f>
        <v>974988</v>
      </c>
      <c r="H556" s="10">
        <f t="shared" si="614"/>
        <v>723013.2</v>
      </c>
      <c r="I556" s="48">
        <f t="shared" si="614"/>
        <v>125615</v>
      </c>
      <c r="J556" s="48">
        <f t="shared" ref="J556" si="615">J561</f>
        <v>125615</v>
      </c>
      <c r="K556" s="61"/>
    </row>
    <row r="557" spans="1:11" ht="45.75" thickBot="1" x14ac:dyDescent="0.3">
      <c r="A557" s="83"/>
      <c r="B557" s="86"/>
      <c r="C557" s="77"/>
      <c r="D557" s="13" t="s">
        <v>4</v>
      </c>
      <c r="E557" s="4">
        <f t="shared" si="613"/>
        <v>0</v>
      </c>
      <c r="F557" s="35">
        <f t="shared" si="613"/>
        <v>0</v>
      </c>
      <c r="G557" s="47">
        <f t="shared" ref="G557:I557" si="616">G562</f>
        <v>0</v>
      </c>
      <c r="H557" s="10">
        <f t="shared" si="616"/>
        <v>0</v>
      </c>
      <c r="I557" s="48">
        <f t="shared" si="616"/>
        <v>0</v>
      </c>
      <c r="J557" s="48">
        <f t="shared" ref="J557" si="617">J562</f>
        <v>0</v>
      </c>
      <c r="K557" s="62"/>
    </row>
    <row r="558" spans="1:11" ht="45.75" thickBot="1" x14ac:dyDescent="0.3">
      <c r="A558" s="83"/>
      <c r="B558" s="86"/>
      <c r="C558" s="77"/>
      <c r="D558" s="13" t="s">
        <v>5</v>
      </c>
      <c r="E558" s="4">
        <f t="shared" si="613"/>
        <v>5538237.8399999999</v>
      </c>
      <c r="F558" s="35">
        <f t="shared" si="613"/>
        <v>873990</v>
      </c>
      <c r="G558" s="47">
        <f t="shared" ref="G558:I558" si="618">G563</f>
        <v>2856714.84</v>
      </c>
      <c r="H558" s="10">
        <f t="shared" si="618"/>
        <v>1807533</v>
      </c>
      <c r="I558" s="48">
        <f t="shared" si="618"/>
        <v>0</v>
      </c>
      <c r="J558" s="48">
        <f t="shared" ref="J558" si="619">J563</f>
        <v>0</v>
      </c>
      <c r="K558" s="62"/>
    </row>
    <row r="559" spans="1:11" ht="30.75" thickBot="1" x14ac:dyDescent="0.3">
      <c r="A559" s="83"/>
      <c r="B559" s="86"/>
      <c r="C559" s="77"/>
      <c r="D559" s="13" t="s">
        <v>6</v>
      </c>
      <c r="E559" s="4">
        <f t="shared" si="613"/>
        <v>0</v>
      </c>
      <c r="F559" s="35">
        <f t="shared" si="613"/>
        <v>0</v>
      </c>
      <c r="G559" s="47">
        <f t="shared" ref="G559:I559" si="620">G564</f>
        <v>0</v>
      </c>
      <c r="H559" s="10">
        <f t="shared" si="620"/>
        <v>0</v>
      </c>
      <c r="I559" s="48">
        <f t="shared" si="620"/>
        <v>0</v>
      </c>
      <c r="J559" s="48">
        <f t="shared" ref="J559" si="621">J564</f>
        <v>0</v>
      </c>
      <c r="K559" s="62"/>
    </row>
    <row r="560" spans="1:11" ht="16.5" thickBot="1" x14ac:dyDescent="0.3">
      <c r="A560" s="84"/>
      <c r="B560" s="87"/>
      <c r="C560" s="78"/>
      <c r="D560" s="13" t="s">
        <v>7</v>
      </c>
      <c r="E560" s="4">
        <f t="shared" ref="E560:F560" si="622">E556+E557+E558+E559</f>
        <v>7681689.04</v>
      </c>
      <c r="F560" s="35">
        <f t="shared" si="622"/>
        <v>1068210</v>
      </c>
      <c r="G560" s="47">
        <f t="shared" ref="G560:I560" si="623">G556+G557+G558+G559</f>
        <v>3831702.84</v>
      </c>
      <c r="H560" s="10">
        <f t="shared" si="623"/>
        <v>2530546.2000000002</v>
      </c>
      <c r="I560" s="48">
        <f t="shared" si="623"/>
        <v>125615</v>
      </c>
      <c r="J560" s="48">
        <f t="shared" ref="J560" si="624">J556+J557+J558+J559</f>
        <v>125615</v>
      </c>
      <c r="K560" s="63"/>
    </row>
    <row r="561" spans="1:11" ht="45.75" customHeight="1" thickBot="1" x14ac:dyDescent="0.3">
      <c r="A561" s="82">
        <v>30</v>
      </c>
      <c r="B561" s="85" t="s">
        <v>135</v>
      </c>
      <c r="C561" s="76" t="s">
        <v>3</v>
      </c>
      <c r="D561" s="13" t="s">
        <v>29</v>
      </c>
      <c r="E561" s="4">
        <f t="shared" ref="E561:F564" si="625">E566</f>
        <v>2143451.2000000002</v>
      </c>
      <c r="F561" s="35">
        <f t="shared" si="625"/>
        <v>194220</v>
      </c>
      <c r="G561" s="47">
        <f t="shared" ref="G561:I561" si="626">G566</f>
        <v>974988</v>
      </c>
      <c r="H561" s="10">
        <f t="shared" si="626"/>
        <v>723013.2</v>
      </c>
      <c r="I561" s="48">
        <f t="shared" si="626"/>
        <v>125615</v>
      </c>
      <c r="J561" s="48">
        <f t="shared" ref="J561" si="627">J566</f>
        <v>125615</v>
      </c>
      <c r="K561" s="61">
        <v>55</v>
      </c>
    </row>
    <row r="562" spans="1:11" ht="45.75" thickBot="1" x14ac:dyDescent="0.3">
      <c r="A562" s="83"/>
      <c r="B562" s="86"/>
      <c r="C562" s="77"/>
      <c r="D562" s="13" t="s">
        <v>4</v>
      </c>
      <c r="E562" s="4">
        <f t="shared" si="625"/>
        <v>0</v>
      </c>
      <c r="F562" s="35">
        <f t="shared" si="625"/>
        <v>0</v>
      </c>
      <c r="G562" s="47">
        <f t="shared" ref="G562:I562" si="628">G567</f>
        <v>0</v>
      </c>
      <c r="H562" s="10">
        <f t="shared" si="628"/>
        <v>0</v>
      </c>
      <c r="I562" s="48">
        <f t="shared" si="628"/>
        <v>0</v>
      </c>
      <c r="J562" s="48">
        <f t="shared" ref="J562" si="629">J567</f>
        <v>0</v>
      </c>
      <c r="K562" s="62"/>
    </row>
    <row r="563" spans="1:11" ht="45.75" thickBot="1" x14ac:dyDescent="0.3">
      <c r="A563" s="83"/>
      <c r="B563" s="86"/>
      <c r="C563" s="77"/>
      <c r="D563" s="13" t="s">
        <v>5</v>
      </c>
      <c r="E563" s="4">
        <f t="shared" si="625"/>
        <v>5538237.8399999999</v>
      </c>
      <c r="F563" s="35">
        <f t="shared" si="625"/>
        <v>873990</v>
      </c>
      <c r="G563" s="47">
        <f t="shared" ref="G563:I563" si="630">G568</f>
        <v>2856714.84</v>
      </c>
      <c r="H563" s="10">
        <f t="shared" si="630"/>
        <v>1807533</v>
      </c>
      <c r="I563" s="48">
        <f t="shared" si="630"/>
        <v>0</v>
      </c>
      <c r="J563" s="48">
        <f t="shared" ref="J563" si="631">J568</f>
        <v>0</v>
      </c>
      <c r="K563" s="62"/>
    </row>
    <row r="564" spans="1:11" ht="30.75" thickBot="1" x14ac:dyDescent="0.3">
      <c r="A564" s="83"/>
      <c r="B564" s="86"/>
      <c r="C564" s="77"/>
      <c r="D564" s="13" t="s">
        <v>6</v>
      </c>
      <c r="E564" s="4">
        <f t="shared" si="625"/>
        <v>0</v>
      </c>
      <c r="F564" s="35">
        <f t="shared" si="625"/>
        <v>0</v>
      </c>
      <c r="G564" s="47">
        <f t="shared" ref="G564:I564" si="632">G569</f>
        <v>0</v>
      </c>
      <c r="H564" s="10">
        <f t="shared" si="632"/>
        <v>0</v>
      </c>
      <c r="I564" s="48">
        <f t="shared" si="632"/>
        <v>0</v>
      </c>
      <c r="J564" s="48">
        <f t="shared" ref="J564" si="633">J569</f>
        <v>0</v>
      </c>
      <c r="K564" s="62"/>
    </row>
    <row r="565" spans="1:11" ht="16.5" thickBot="1" x14ac:dyDescent="0.3">
      <c r="A565" s="84"/>
      <c r="B565" s="87"/>
      <c r="C565" s="78"/>
      <c r="D565" s="13" t="s">
        <v>7</v>
      </c>
      <c r="E565" s="4">
        <f>E561+E562+E563+E564</f>
        <v>7681689.04</v>
      </c>
      <c r="F565" s="35">
        <f>F561+F562+F563+F564</f>
        <v>1068210</v>
      </c>
      <c r="G565" s="47">
        <f t="shared" ref="G565:I565" si="634">G561+G562+G563+G564</f>
        <v>3831702.84</v>
      </c>
      <c r="H565" s="10">
        <f t="shared" si="634"/>
        <v>2530546.2000000002</v>
      </c>
      <c r="I565" s="48">
        <f t="shared" si="634"/>
        <v>125615</v>
      </c>
      <c r="J565" s="48">
        <f t="shared" ref="J565" si="635">J561+J562+J563+J564</f>
        <v>125615</v>
      </c>
      <c r="K565" s="63"/>
    </row>
    <row r="566" spans="1:11" ht="45.75" thickBot="1" x14ac:dyDescent="0.3">
      <c r="A566" s="79" t="s">
        <v>146</v>
      </c>
      <c r="B566" s="85" t="s">
        <v>237</v>
      </c>
      <c r="C566" s="76" t="s">
        <v>3</v>
      </c>
      <c r="D566" s="13" t="s">
        <v>29</v>
      </c>
      <c r="E566" s="4">
        <f>F566+G566+H566+I566+J566</f>
        <v>2143451.2000000002</v>
      </c>
      <c r="F566" s="35">
        <v>194220</v>
      </c>
      <c r="G566" s="47">
        <v>974988</v>
      </c>
      <c r="H566" s="10">
        <v>723013.2</v>
      </c>
      <c r="I566" s="48">
        <v>125615</v>
      </c>
      <c r="J566" s="48">
        <v>125615</v>
      </c>
      <c r="K566" s="61"/>
    </row>
    <row r="567" spans="1:11" ht="45.75" thickBot="1" x14ac:dyDescent="0.3">
      <c r="A567" s="80"/>
      <c r="B567" s="86"/>
      <c r="C567" s="77"/>
      <c r="D567" s="13" t="s">
        <v>4</v>
      </c>
      <c r="E567" s="4">
        <f t="shared" ref="E567:E569" si="636">F567+G567+H567+I567</f>
        <v>0</v>
      </c>
      <c r="F567" s="35">
        <v>0</v>
      </c>
      <c r="G567" s="47">
        <v>0</v>
      </c>
      <c r="H567" s="10">
        <v>0</v>
      </c>
      <c r="I567" s="48">
        <v>0</v>
      </c>
      <c r="J567" s="48">
        <v>0</v>
      </c>
      <c r="K567" s="62"/>
    </row>
    <row r="568" spans="1:11" ht="45.75" thickBot="1" x14ac:dyDescent="0.3">
      <c r="A568" s="80"/>
      <c r="B568" s="86"/>
      <c r="C568" s="77"/>
      <c r="D568" s="13" t="s">
        <v>5</v>
      </c>
      <c r="E568" s="4">
        <f t="shared" si="636"/>
        <v>5538237.8399999999</v>
      </c>
      <c r="F568" s="35">
        <v>873990</v>
      </c>
      <c r="G568" s="47">
        <v>2856714.84</v>
      </c>
      <c r="H568" s="10">
        <v>1807533</v>
      </c>
      <c r="I568" s="48">
        <v>0</v>
      </c>
      <c r="J568" s="48">
        <v>0</v>
      </c>
      <c r="K568" s="62"/>
    </row>
    <row r="569" spans="1:11" ht="30.75" thickBot="1" x14ac:dyDescent="0.3">
      <c r="A569" s="80"/>
      <c r="B569" s="86"/>
      <c r="C569" s="77"/>
      <c r="D569" s="13" t="s">
        <v>6</v>
      </c>
      <c r="E569" s="4">
        <f t="shared" si="636"/>
        <v>0</v>
      </c>
      <c r="F569" s="35">
        <v>0</v>
      </c>
      <c r="G569" s="47">
        <v>0</v>
      </c>
      <c r="H569" s="10">
        <v>0</v>
      </c>
      <c r="I569" s="48">
        <v>0</v>
      </c>
      <c r="J569" s="48">
        <v>0</v>
      </c>
      <c r="K569" s="62"/>
    </row>
    <row r="570" spans="1:11" ht="16.5" thickBot="1" x14ac:dyDescent="0.3">
      <c r="A570" s="81"/>
      <c r="B570" s="87"/>
      <c r="C570" s="78"/>
      <c r="D570" s="13" t="s">
        <v>7</v>
      </c>
      <c r="E570" s="4">
        <f>E566+E567+E568+E569</f>
        <v>7681689.04</v>
      </c>
      <c r="F570" s="35">
        <f>F566+F567+F568+F569</f>
        <v>1068210</v>
      </c>
      <c r="G570" s="47">
        <f t="shared" ref="G570:I570" si="637">G566+G567+G568+G569</f>
        <v>3831702.84</v>
      </c>
      <c r="H570" s="10">
        <f t="shared" si="637"/>
        <v>2530546.2000000002</v>
      </c>
      <c r="I570" s="48">
        <f t="shared" si="637"/>
        <v>125615</v>
      </c>
      <c r="J570" s="48">
        <f t="shared" ref="J570" si="638">J566+J567+J568+J569</f>
        <v>125615</v>
      </c>
      <c r="K570" s="63"/>
    </row>
    <row r="571" spans="1:11" ht="45.75" customHeight="1" thickBot="1" x14ac:dyDescent="0.3">
      <c r="A571" s="82"/>
      <c r="B571" s="85" t="s">
        <v>159</v>
      </c>
      <c r="C571" s="85" t="s">
        <v>31</v>
      </c>
      <c r="D571" s="13" t="s">
        <v>29</v>
      </c>
      <c r="E571" s="4">
        <f>E601+E606+E611+E616+E621+E626+E631+E636</f>
        <v>568268.5</v>
      </c>
      <c r="F571" s="35">
        <f>F601+F606+F611+F616+F621+F626+F631</f>
        <v>140593.89000000001</v>
      </c>
      <c r="G571" s="47">
        <f>G601+G606+G611+G616+G621+G626+G631+G636</f>
        <v>286894.27</v>
      </c>
      <c r="H571" s="10">
        <f>H601+H606+H611+H616+H621+H626+H631+H636</f>
        <v>140780.34</v>
      </c>
      <c r="I571" s="48">
        <f t="shared" ref="I571" si="639">I601+I606+I611+I616+I621+I626+I631</f>
        <v>0</v>
      </c>
      <c r="J571" s="48">
        <f t="shared" ref="J571" si="640">J601+J606+J611+J616+J621+J626+J631</f>
        <v>0</v>
      </c>
      <c r="K571" s="64"/>
    </row>
    <row r="572" spans="1:11" ht="45.75" thickBot="1" x14ac:dyDescent="0.3">
      <c r="A572" s="83"/>
      <c r="B572" s="86"/>
      <c r="C572" s="86"/>
      <c r="D572" s="13" t="s">
        <v>4</v>
      </c>
      <c r="E572" s="4">
        <v>0</v>
      </c>
      <c r="F572" s="35">
        <v>0</v>
      </c>
      <c r="G572" s="47">
        <v>0</v>
      </c>
      <c r="H572" s="10">
        <v>0</v>
      </c>
      <c r="I572" s="48">
        <v>0</v>
      </c>
      <c r="J572" s="48">
        <v>0</v>
      </c>
      <c r="K572" s="65"/>
    </row>
    <row r="573" spans="1:11" ht="45.75" thickBot="1" x14ac:dyDescent="0.3">
      <c r="A573" s="83"/>
      <c r="B573" s="86"/>
      <c r="C573" s="86"/>
      <c r="D573" s="13" t="s">
        <v>5</v>
      </c>
      <c r="E573" s="4">
        <v>0</v>
      </c>
      <c r="F573" s="35">
        <v>0</v>
      </c>
      <c r="G573" s="47">
        <v>0</v>
      </c>
      <c r="H573" s="10">
        <v>0</v>
      </c>
      <c r="I573" s="48">
        <v>0</v>
      </c>
      <c r="J573" s="48">
        <v>0</v>
      </c>
      <c r="K573" s="65"/>
    </row>
    <row r="574" spans="1:11" ht="30.75" thickBot="1" x14ac:dyDescent="0.3">
      <c r="A574" s="83"/>
      <c r="B574" s="86"/>
      <c r="C574" s="86"/>
      <c r="D574" s="13" t="s">
        <v>6</v>
      </c>
      <c r="E574" s="4">
        <v>0</v>
      </c>
      <c r="F574" s="35">
        <v>0</v>
      </c>
      <c r="G574" s="47">
        <v>0</v>
      </c>
      <c r="H574" s="10">
        <v>0</v>
      </c>
      <c r="I574" s="48">
        <v>0</v>
      </c>
      <c r="J574" s="48">
        <v>0</v>
      </c>
      <c r="K574" s="65"/>
    </row>
    <row r="575" spans="1:11" ht="54.75" customHeight="1" thickBot="1" x14ac:dyDescent="0.3">
      <c r="A575" s="84"/>
      <c r="B575" s="87"/>
      <c r="C575" s="87"/>
      <c r="D575" s="13" t="s">
        <v>7</v>
      </c>
      <c r="E575" s="4">
        <f t="shared" ref="E575:F575" si="641">E571+E572+E573+E574</f>
        <v>568268.5</v>
      </c>
      <c r="F575" s="35">
        <f t="shared" si="641"/>
        <v>140593.89000000001</v>
      </c>
      <c r="G575" s="47">
        <f t="shared" ref="G575:I575" si="642">G571+G572+G573+G574</f>
        <v>286894.27</v>
      </c>
      <c r="H575" s="10">
        <f t="shared" si="642"/>
        <v>140780.34</v>
      </c>
      <c r="I575" s="48">
        <f t="shared" si="642"/>
        <v>0</v>
      </c>
      <c r="J575" s="48">
        <f t="shared" ref="J575" si="643">J571+J572+J573+J574</f>
        <v>0</v>
      </c>
      <c r="K575" s="66"/>
    </row>
    <row r="576" spans="1:11" ht="51.75" customHeight="1" thickBot="1" x14ac:dyDescent="0.3">
      <c r="A576" s="82" t="s">
        <v>32</v>
      </c>
      <c r="B576" s="85"/>
      <c r="C576" s="85" t="s">
        <v>3</v>
      </c>
      <c r="D576" s="13" t="s">
        <v>29</v>
      </c>
      <c r="E576" s="4">
        <f>F576+G576+H576+I576</f>
        <v>101744</v>
      </c>
      <c r="F576" s="35">
        <v>30594</v>
      </c>
      <c r="G576" s="47">
        <v>59000</v>
      </c>
      <c r="H576" s="10">
        <f>26800-12450-800-1400</f>
        <v>12150</v>
      </c>
      <c r="I576" s="48">
        <v>0</v>
      </c>
      <c r="J576" s="48">
        <v>0</v>
      </c>
      <c r="K576" s="61"/>
    </row>
    <row r="577" spans="1:11" ht="48.75" customHeight="1" thickBot="1" x14ac:dyDescent="0.3">
      <c r="A577" s="99"/>
      <c r="B577" s="101"/>
      <c r="C577" s="101"/>
      <c r="D577" s="13" t="s">
        <v>4</v>
      </c>
      <c r="E577" s="4">
        <f t="shared" ref="E577:E579" si="644">F577+G577+H577+I577</f>
        <v>0</v>
      </c>
      <c r="F577" s="35">
        <v>0</v>
      </c>
      <c r="G577" s="47">
        <v>0</v>
      </c>
      <c r="H577" s="10">
        <v>0</v>
      </c>
      <c r="I577" s="48">
        <v>0</v>
      </c>
      <c r="J577" s="48">
        <v>0</v>
      </c>
      <c r="K577" s="62"/>
    </row>
    <row r="578" spans="1:11" ht="50.25" customHeight="1" thickBot="1" x14ac:dyDescent="0.3">
      <c r="A578" s="99"/>
      <c r="B578" s="101"/>
      <c r="C578" s="101"/>
      <c r="D578" s="13" t="s">
        <v>5</v>
      </c>
      <c r="E578" s="4">
        <f t="shared" si="644"/>
        <v>0</v>
      </c>
      <c r="F578" s="35">
        <v>0</v>
      </c>
      <c r="G578" s="47">
        <v>0</v>
      </c>
      <c r="H578" s="10">
        <v>0</v>
      </c>
      <c r="I578" s="48">
        <v>0</v>
      </c>
      <c r="J578" s="48">
        <v>0</v>
      </c>
      <c r="K578" s="62"/>
    </row>
    <row r="579" spans="1:11" ht="43.5" customHeight="1" thickBot="1" x14ac:dyDescent="0.3">
      <c r="A579" s="99"/>
      <c r="B579" s="101"/>
      <c r="C579" s="101"/>
      <c r="D579" s="13" t="s">
        <v>6</v>
      </c>
      <c r="E579" s="4">
        <f t="shared" si="644"/>
        <v>0</v>
      </c>
      <c r="F579" s="35">
        <v>0</v>
      </c>
      <c r="G579" s="47">
        <v>0</v>
      </c>
      <c r="H579" s="10">
        <v>0</v>
      </c>
      <c r="I579" s="48">
        <v>0</v>
      </c>
      <c r="J579" s="48">
        <v>0</v>
      </c>
      <c r="K579" s="62"/>
    </row>
    <row r="580" spans="1:11" ht="26.25" customHeight="1" thickBot="1" x14ac:dyDescent="0.3">
      <c r="A580" s="100"/>
      <c r="B580" s="102"/>
      <c r="C580" s="102"/>
      <c r="D580" s="13" t="s">
        <v>7</v>
      </c>
      <c r="E580" s="4">
        <f t="shared" ref="E580:F580" si="645">E576+E577+E578+E579</f>
        <v>101744</v>
      </c>
      <c r="F580" s="35">
        <f t="shared" si="645"/>
        <v>30594</v>
      </c>
      <c r="G580" s="47">
        <f t="shared" ref="G580:I580" si="646">G576+G577+G578+G579</f>
        <v>59000</v>
      </c>
      <c r="H580" s="10">
        <f t="shared" si="646"/>
        <v>12150</v>
      </c>
      <c r="I580" s="48">
        <f t="shared" si="646"/>
        <v>0</v>
      </c>
      <c r="J580" s="48">
        <f t="shared" ref="J580" si="647">J576+J577+J578+J579</f>
        <v>0</v>
      </c>
      <c r="K580" s="63"/>
    </row>
    <row r="581" spans="1:11" ht="51.75" customHeight="1" thickBot="1" x14ac:dyDescent="0.3">
      <c r="A581" s="103"/>
      <c r="B581" s="104"/>
      <c r="C581" s="104" t="s">
        <v>33</v>
      </c>
      <c r="D581" s="13" t="s">
        <v>29</v>
      </c>
      <c r="E581" s="4">
        <f>F581+G581+H581+I581</f>
        <v>436376.5</v>
      </c>
      <c r="F581" s="35">
        <v>99221.89</v>
      </c>
      <c r="G581" s="47">
        <v>217094.27</v>
      </c>
      <c r="H581" s="10">
        <f>115750+4350.58-40.24</f>
        <v>120060.34</v>
      </c>
      <c r="I581" s="48">
        <v>0</v>
      </c>
      <c r="J581" s="48">
        <v>0</v>
      </c>
      <c r="K581" s="61"/>
    </row>
    <row r="582" spans="1:11" ht="49.5" customHeight="1" thickBot="1" x14ac:dyDescent="0.3">
      <c r="A582" s="99"/>
      <c r="B582" s="101"/>
      <c r="C582" s="101"/>
      <c r="D582" s="13" t="s">
        <v>4</v>
      </c>
      <c r="E582" s="4">
        <f t="shared" ref="E582:E584" si="648">F582+G582+H582+I582</f>
        <v>0</v>
      </c>
      <c r="F582" s="35">
        <v>0</v>
      </c>
      <c r="G582" s="47">
        <v>0</v>
      </c>
      <c r="H582" s="10">
        <v>0</v>
      </c>
      <c r="I582" s="48">
        <v>0</v>
      </c>
      <c r="J582" s="48">
        <v>0</v>
      </c>
      <c r="K582" s="62"/>
    </row>
    <row r="583" spans="1:11" ht="47.25" customHeight="1" thickBot="1" x14ac:dyDescent="0.3">
      <c r="A583" s="99"/>
      <c r="B583" s="101"/>
      <c r="C583" s="101"/>
      <c r="D583" s="13" t="s">
        <v>5</v>
      </c>
      <c r="E583" s="4">
        <f t="shared" si="648"/>
        <v>0</v>
      </c>
      <c r="F583" s="35">
        <v>0</v>
      </c>
      <c r="G583" s="47">
        <v>0</v>
      </c>
      <c r="H583" s="10">
        <v>0</v>
      </c>
      <c r="I583" s="48">
        <v>0</v>
      </c>
      <c r="J583" s="48">
        <v>0</v>
      </c>
      <c r="K583" s="62"/>
    </row>
    <row r="584" spans="1:11" ht="37.5" customHeight="1" thickBot="1" x14ac:dyDescent="0.3">
      <c r="A584" s="99"/>
      <c r="B584" s="101"/>
      <c r="C584" s="101"/>
      <c r="D584" s="13" t="s">
        <v>6</v>
      </c>
      <c r="E584" s="4">
        <f t="shared" si="648"/>
        <v>0</v>
      </c>
      <c r="F584" s="35">
        <v>0</v>
      </c>
      <c r="G584" s="47">
        <v>0</v>
      </c>
      <c r="H584" s="10">
        <v>0</v>
      </c>
      <c r="I584" s="48">
        <v>0</v>
      </c>
      <c r="J584" s="48">
        <v>0</v>
      </c>
      <c r="K584" s="62"/>
    </row>
    <row r="585" spans="1:11" ht="24.75" customHeight="1" thickBot="1" x14ac:dyDescent="0.3">
      <c r="A585" s="100"/>
      <c r="B585" s="102"/>
      <c r="C585" s="102"/>
      <c r="D585" s="13" t="s">
        <v>7</v>
      </c>
      <c r="E585" s="4">
        <f t="shared" ref="E585:F585" si="649">E581+E582+E583+E584</f>
        <v>436376.5</v>
      </c>
      <c r="F585" s="35">
        <f t="shared" si="649"/>
        <v>99221.89</v>
      </c>
      <c r="G585" s="47">
        <f t="shared" ref="G585:I585" si="650">G581+G582+G583+G584</f>
        <v>217094.27</v>
      </c>
      <c r="H585" s="10">
        <f t="shared" si="650"/>
        <v>120060.34</v>
      </c>
      <c r="I585" s="48">
        <f t="shared" si="650"/>
        <v>0</v>
      </c>
      <c r="J585" s="48">
        <f t="shared" ref="J585" si="651">J581+J582+J583+J584</f>
        <v>0</v>
      </c>
      <c r="K585" s="63"/>
    </row>
    <row r="586" spans="1:11" ht="45.75" customHeight="1" thickBot="1" x14ac:dyDescent="0.3">
      <c r="A586" s="103"/>
      <c r="B586" s="104"/>
      <c r="C586" s="104" t="s">
        <v>34</v>
      </c>
      <c r="D586" s="13" t="s">
        <v>29</v>
      </c>
      <c r="E586" s="4">
        <f>F586+G586+H586+I586</f>
        <v>30148</v>
      </c>
      <c r="F586" s="35">
        <v>10778</v>
      </c>
      <c r="G586" s="47">
        <v>10800</v>
      </c>
      <c r="H586" s="10">
        <f>8600-30</f>
        <v>8570</v>
      </c>
      <c r="I586" s="48">
        <v>0</v>
      </c>
      <c r="J586" s="48">
        <v>0</v>
      </c>
      <c r="K586" s="61"/>
    </row>
    <row r="587" spans="1:11" ht="44.25" customHeight="1" thickBot="1" x14ac:dyDescent="0.3">
      <c r="A587" s="99"/>
      <c r="B587" s="101"/>
      <c r="C587" s="101"/>
      <c r="D587" s="13" t="s">
        <v>4</v>
      </c>
      <c r="E587" s="4">
        <f t="shared" ref="E587:E589" si="652">F587+G587+H587+I587</f>
        <v>0</v>
      </c>
      <c r="F587" s="35">
        <v>0</v>
      </c>
      <c r="G587" s="47">
        <v>0</v>
      </c>
      <c r="H587" s="10">
        <v>0</v>
      </c>
      <c r="I587" s="48">
        <v>0</v>
      </c>
      <c r="J587" s="48">
        <v>0</v>
      </c>
      <c r="K587" s="62"/>
    </row>
    <row r="588" spans="1:11" ht="49.5" customHeight="1" thickBot="1" x14ac:dyDescent="0.3">
      <c r="A588" s="99"/>
      <c r="B588" s="101"/>
      <c r="C588" s="101"/>
      <c r="D588" s="13" t="s">
        <v>5</v>
      </c>
      <c r="E588" s="4">
        <f t="shared" si="652"/>
        <v>0</v>
      </c>
      <c r="F588" s="35">
        <v>0</v>
      </c>
      <c r="G588" s="47">
        <v>0</v>
      </c>
      <c r="H588" s="10">
        <v>0</v>
      </c>
      <c r="I588" s="48">
        <v>0</v>
      </c>
      <c r="J588" s="48">
        <v>0</v>
      </c>
      <c r="K588" s="62"/>
    </row>
    <row r="589" spans="1:11" ht="45" customHeight="1" thickBot="1" x14ac:dyDescent="0.3">
      <c r="A589" s="99"/>
      <c r="B589" s="101"/>
      <c r="C589" s="101"/>
      <c r="D589" s="13" t="s">
        <v>6</v>
      </c>
      <c r="E589" s="4">
        <f t="shared" si="652"/>
        <v>0</v>
      </c>
      <c r="F589" s="35">
        <v>0</v>
      </c>
      <c r="G589" s="47">
        <v>0</v>
      </c>
      <c r="H589" s="10">
        <v>0</v>
      </c>
      <c r="I589" s="48">
        <v>0</v>
      </c>
      <c r="J589" s="48">
        <v>0</v>
      </c>
      <c r="K589" s="62"/>
    </row>
    <row r="590" spans="1:11" ht="26.25" customHeight="1" thickBot="1" x14ac:dyDescent="0.3">
      <c r="A590" s="100"/>
      <c r="B590" s="102"/>
      <c r="C590" s="102"/>
      <c r="D590" s="13" t="s">
        <v>7</v>
      </c>
      <c r="E590" s="4">
        <f t="shared" ref="E590:F590" si="653">E586+E587+E588+E589</f>
        <v>30148</v>
      </c>
      <c r="F590" s="35">
        <f t="shared" si="653"/>
        <v>10778</v>
      </c>
      <c r="G590" s="47">
        <f t="shared" ref="G590:I590" si="654">G586+G587+G588+G589</f>
        <v>10800</v>
      </c>
      <c r="H590" s="10">
        <f t="shared" si="654"/>
        <v>8570</v>
      </c>
      <c r="I590" s="48">
        <f t="shared" si="654"/>
        <v>0</v>
      </c>
      <c r="J590" s="48">
        <f t="shared" ref="J590" si="655">J586+J587+J588+J589</f>
        <v>0</v>
      </c>
      <c r="K590" s="63"/>
    </row>
    <row r="591" spans="1:11" ht="46.5" customHeight="1" thickBot="1" x14ac:dyDescent="0.3">
      <c r="A591" s="82">
        <v>31</v>
      </c>
      <c r="B591" s="85" t="s">
        <v>137</v>
      </c>
      <c r="C591" s="76" t="s">
        <v>50</v>
      </c>
      <c r="D591" s="13" t="s">
        <v>29</v>
      </c>
      <c r="E591" s="4">
        <f t="shared" ref="E591:F594" si="656">E596</f>
        <v>568268.5</v>
      </c>
      <c r="F591" s="35">
        <f t="shared" si="656"/>
        <v>140593.89000000001</v>
      </c>
      <c r="G591" s="47">
        <f t="shared" ref="G591:I591" si="657">G596</f>
        <v>286894.27</v>
      </c>
      <c r="H591" s="10">
        <f t="shared" si="657"/>
        <v>140780.34</v>
      </c>
      <c r="I591" s="48">
        <f t="shared" si="657"/>
        <v>0</v>
      </c>
      <c r="J591" s="48">
        <f t="shared" ref="J591" si="658">J596</f>
        <v>0</v>
      </c>
      <c r="K591" s="61" t="s">
        <v>139</v>
      </c>
    </row>
    <row r="592" spans="1:11" ht="47.25" customHeight="1" thickBot="1" x14ac:dyDescent="0.3">
      <c r="A592" s="83"/>
      <c r="B592" s="86"/>
      <c r="C592" s="77"/>
      <c r="D592" s="13" t="s">
        <v>4</v>
      </c>
      <c r="E592" s="4">
        <f t="shared" si="656"/>
        <v>0</v>
      </c>
      <c r="F592" s="35">
        <f t="shared" si="656"/>
        <v>0</v>
      </c>
      <c r="G592" s="47">
        <f t="shared" ref="G592:I592" si="659">G597</f>
        <v>0</v>
      </c>
      <c r="H592" s="10">
        <f t="shared" si="659"/>
        <v>0</v>
      </c>
      <c r="I592" s="48">
        <f t="shared" si="659"/>
        <v>0</v>
      </c>
      <c r="J592" s="48">
        <f t="shared" ref="J592" si="660">J597</f>
        <v>0</v>
      </c>
      <c r="K592" s="62"/>
    </row>
    <row r="593" spans="1:11" ht="44.25" customHeight="1" thickBot="1" x14ac:dyDescent="0.3">
      <c r="A593" s="83"/>
      <c r="B593" s="86"/>
      <c r="C593" s="77"/>
      <c r="D593" s="13" t="s">
        <v>5</v>
      </c>
      <c r="E593" s="4">
        <f t="shared" si="656"/>
        <v>0</v>
      </c>
      <c r="F593" s="35">
        <f t="shared" si="656"/>
        <v>0</v>
      </c>
      <c r="G593" s="47">
        <f t="shared" ref="G593:I593" si="661">G598</f>
        <v>0</v>
      </c>
      <c r="H593" s="10">
        <f t="shared" si="661"/>
        <v>0</v>
      </c>
      <c r="I593" s="48">
        <f t="shared" si="661"/>
        <v>0</v>
      </c>
      <c r="J593" s="48">
        <f t="shared" ref="J593" si="662">J598</f>
        <v>0</v>
      </c>
      <c r="K593" s="62"/>
    </row>
    <row r="594" spans="1:11" ht="37.5" customHeight="1" thickBot="1" x14ac:dyDescent="0.3">
      <c r="A594" s="83"/>
      <c r="B594" s="86"/>
      <c r="C594" s="77"/>
      <c r="D594" s="13" t="s">
        <v>6</v>
      </c>
      <c r="E594" s="4">
        <f t="shared" si="656"/>
        <v>0</v>
      </c>
      <c r="F594" s="35">
        <f t="shared" si="656"/>
        <v>0</v>
      </c>
      <c r="G594" s="47">
        <f t="shared" ref="G594:I594" si="663">G599</f>
        <v>0</v>
      </c>
      <c r="H594" s="10">
        <f t="shared" si="663"/>
        <v>0</v>
      </c>
      <c r="I594" s="48">
        <f t="shared" si="663"/>
        <v>0</v>
      </c>
      <c r="J594" s="48">
        <f t="shared" ref="J594" si="664">J599</f>
        <v>0</v>
      </c>
      <c r="K594" s="62"/>
    </row>
    <row r="595" spans="1:11" ht="26.25" customHeight="1" thickBot="1" x14ac:dyDescent="0.3">
      <c r="A595" s="84"/>
      <c r="B595" s="87"/>
      <c r="C595" s="78"/>
      <c r="D595" s="13" t="s">
        <v>7</v>
      </c>
      <c r="E595" s="4">
        <f t="shared" ref="E595:F595" si="665">E591+E592+E593+E594</f>
        <v>568268.5</v>
      </c>
      <c r="F595" s="35">
        <f t="shared" si="665"/>
        <v>140593.89000000001</v>
      </c>
      <c r="G595" s="47">
        <f t="shared" ref="G595:I595" si="666">G591+G592+G593+G594</f>
        <v>286894.27</v>
      </c>
      <c r="H595" s="10">
        <f t="shared" si="666"/>
        <v>140780.34</v>
      </c>
      <c r="I595" s="48">
        <f t="shared" si="666"/>
        <v>0</v>
      </c>
      <c r="J595" s="48">
        <f t="shared" ref="J595" si="667">J591+J592+J593+J594</f>
        <v>0</v>
      </c>
      <c r="K595" s="63"/>
    </row>
    <row r="596" spans="1:11" ht="48.75" customHeight="1" thickBot="1" x14ac:dyDescent="0.3">
      <c r="A596" s="79" t="s">
        <v>150</v>
      </c>
      <c r="B596" s="85" t="s">
        <v>141</v>
      </c>
      <c r="C596" s="76"/>
      <c r="D596" s="13" t="s">
        <v>29</v>
      </c>
      <c r="E596" s="4">
        <f>E601+E606+E611+E616+E621+E626+E631+E636</f>
        <v>568268.5</v>
      </c>
      <c r="F596" s="35">
        <f>F601+F606+F611+F616+F621+F626+F631</f>
        <v>140593.89000000001</v>
      </c>
      <c r="G596" s="47">
        <f>G601+G606+G611+G616+G621+G626+G631+G636</f>
        <v>286894.27</v>
      </c>
      <c r="H596" s="10">
        <f>H601+H606+H611+H616+H621+H626+H631+H636</f>
        <v>140780.34</v>
      </c>
      <c r="I596" s="48">
        <f t="shared" ref="I596" si="668">I601+I606+I611+I616+I621+I626+I631</f>
        <v>0</v>
      </c>
      <c r="J596" s="48">
        <f t="shared" ref="J596" si="669">J601+J606+J611+J616+J621+J626+J631</f>
        <v>0</v>
      </c>
      <c r="K596" s="61"/>
    </row>
    <row r="597" spans="1:11" ht="47.25" customHeight="1" thickBot="1" x14ac:dyDescent="0.3">
      <c r="A597" s="80"/>
      <c r="B597" s="86"/>
      <c r="C597" s="77"/>
      <c r="D597" s="13" t="s">
        <v>4</v>
      </c>
      <c r="E597" s="4">
        <f t="shared" ref="E597:F599" si="670">E602+E607+E612</f>
        <v>0</v>
      </c>
      <c r="F597" s="35">
        <f t="shared" si="670"/>
        <v>0</v>
      </c>
      <c r="G597" s="47">
        <f t="shared" ref="G597:I597" si="671">G602+G607+G612</f>
        <v>0</v>
      </c>
      <c r="H597" s="10">
        <f t="shared" si="671"/>
        <v>0</v>
      </c>
      <c r="I597" s="48">
        <f t="shared" si="671"/>
        <v>0</v>
      </c>
      <c r="J597" s="48">
        <f t="shared" ref="J597" si="672">J602+J607+J612</f>
        <v>0</v>
      </c>
      <c r="K597" s="62"/>
    </row>
    <row r="598" spans="1:11" ht="48.75" customHeight="1" thickBot="1" x14ac:dyDescent="0.3">
      <c r="A598" s="80"/>
      <c r="B598" s="86"/>
      <c r="C598" s="77"/>
      <c r="D598" s="13" t="s">
        <v>5</v>
      </c>
      <c r="E598" s="4">
        <f t="shared" si="670"/>
        <v>0</v>
      </c>
      <c r="F598" s="35">
        <f t="shared" si="670"/>
        <v>0</v>
      </c>
      <c r="G598" s="47">
        <f t="shared" ref="G598:I598" si="673">G603+G608+G613</f>
        <v>0</v>
      </c>
      <c r="H598" s="10">
        <f t="shared" si="673"/>
        <v>0</v>
      </c>
      <c r="I598" s="48">
        <f t="shared" si="673"/>
        <v>0</v>
      </c>
      <c r="J598" s="48">
        <f t="shared" ref="J598" si="674">J603+J608+J613</f>
        <v>0</v>
      </c>
      <c r="K598" s="62"/>
    </row>
    <row r="599" spans="1:11" ht="42" customHeight="1" thickBot="1" x14ac:dyDescent="0.3">
      <c r="A599" s="80"/>
      <c r="B599" s="86"/>
      <c r="C599" s="77"/>
      <c r="D599" s="13" t="s">
        <v>6</v>
      </c>
      <c r="E599" s="4">
        <f t="shared" si="670"/>
        <v>0</v>
      </c>
      <c r="F599" s="35">
        <f t="shared" si="670"/>
        <v>0</v>
      </c>
      <c r="G599" s="47">
        <f t="shared" ref="G599:I599" si="675">G604+G609+G614</f>
        <v>0</v>
      </c>
      <c r="H599" s="10">
        <f t="shared" si="675"/>
        <v>0</v>
      </c>
      <c r="I599" s="48">
        <f t="shared" si="675"/>
        <v>0</v>
      </c>
      <c r="J599" s="48">
        <f t="shared" ref="J599" si="676">J604+J609+J614</f>
        <v>0</v>
      </c>
      <c r="K599" s="62"/>
    </row>
    <row r="600" spans="1:11" ht="26.25" customHeight="1" thickBot="1" x14ac:dyDescent="0.3">
      <c r="A600" s="81"/>
      <c r="B600" s="87"/>
      <c r="C600" s="78"/>
      <c r="D600" s="13" t="s">
        <v>7</v>
      </c>
      <c r="E600" s="4">
        <f t="shared" ref="E600:F600" si="677">E596+E597+E598+E599</f>
        <v>568268.5</v>
      </c>
      <c r="F600" s="35">
        <f t="shared" si="677"/>
        <v>140593.89000000001</v>
      </c>
      <c r="G600" s="47">
        <f t="shared" ref="G600:I600" si="678">G596+G597+G598+G599</f>
        <v>286894.27</v>
      </c>
      <c r="H600" s="10">
        <f t="shared" si="678"/>
        <v>140780.34</v>
      </c>
      <c r="I600" s="48">
        <f t="shared" si="678"/>
        <v>0</v>
      </c>
      <c r="J600" s="48">
        <f t="shared" ref="J600" si="679">J596+J597+J598+J599</f>
        <v>0</v>
      </c>
      <c r="K600" s="63"/>
    </row>
    <row r="601" spans="1:11" ht="69" customHeight="1" thickBot="1" x14ac:dyDescent="0.3">
      <c r="A601" s="79" t="s">
        <v>151</v>
      </c>
      <c r="B601" s="85" t="s">
        <v>188</v>
      </c>
      <c r="C601" s="76" t="s">
        <v>297</v>
      </c>
      <c r="D601" s="13" t="s">
        <v>29</v>
      </c>
      <c r="E601" s="4">
        <f>F601+G601+H601+I601</f>
        <v>48098</v>
      </c>
      <c r="F601" s="35">
        <v>15778</v>
      </c>
      <c r="G601" s="47">
        <v>18800</v>
      </c>
      <c r="H601" s="10">
        <f>16600-3050-30</f>
        <v>13520</v>
      </c>
      <c r="I601" s="48">
        <v>0</v>
      </c>
      <c r="J601" s="48">
        <v>0</v>
      </c>
      <c r="K601" s="61"/>
    </row>
    <row r="602" spans="1:11" ht="77.25" customHeight="1" thickBot="1" x14ac:dyDescent="0.3">
      <c r="A602" s="80"/>
      <c r="B602" s="86"/>
      <c r="C602" s="77"/>
      <c r="D602" s="13" t="s">
        <v>4</v>
      </c>
      <c r="E602" s="4">
        <f t="shared" ref="E602:E604" si="680">F602+G602+H602+I602</f>
        <v>0</v>
      </c>
      <c r="F602" s="35">
        <v>0</v>
      </c>
      <c r="G602" s="47">
        <v>0</v>
      </c>
      <c r="H602" s="10">
        <v>0</v>
      </c>
      <c r="I602" s="48">
        <v>0</v>
      </c>
      <c r="J602" s="48">
        <v>0</v>
      </c>
      <c r="K602" s="62"/>
    </row>
    <row r="603" spans="1:11" ht="82.5" customHeight="1" thickBot="1" x14ac:dyDescent="0.3">
      <c r="A603" s="80"/>
      <c r="B603" s="86"/>
      <c r="C603" s="77"/>
      <c r="D603" s="13" t="s">
        <v>5</v>
      </c>
      <c r="E603" s="4">
        <f t="shared" si="680"/>
        <v>0</v>
      </c>
      <c r="F603" s="35">
        <v>0</v>
      </c>
      <c r="G603" s="47">
        <v>0</v>
      </c>
      <c r="H603" s="10">
        <v>0</v>
      </c>
      <c r="I603" s="48">
        <v>0</v>
      </c>
      <c r="J603" s="48">
        <v>0</v>
      </c>
      <c r="K603" s="62"/>
    </row>
    <row r="604" spans="1:11" ht="91.5" customHeight="1" thickBot="1" x14ac:dyDescent="0.3">
      <c r="A604" s="80"/>
      <c r="B604" s="86"/>
      <c r="C604" s="77"/>
      <c r="D604" s="13" t="s">
        <v>6</v>
      </c>
      <c r="E604" s="4">
        <f t="shared" si="680"/>
        <v>0</v>
      </c>
      <c r="F604" s="35">
        <v>0</v>
      </c>
      <c r="G604" s="47">
        <v>0</v>
      </c>
      <c r="H604" s="10">
        <v>0</v>
      </c>
      <c r="I604" s="48">
        <v>0</v>
      </c>
      <c r="J604" s="48">
        <v>0</v>
      </c>
      <c r="K604" s="62"/>
    </row>
    <row r="605" spans="1:11" ht="39" customHeight="1" thickBot="1" x14ac:dyDescent="0.3">
      <c r="A605" s="81"/>
      <c r="B605" s="87"/>
      <c r="C605" s="78"/>
      <c r="D605" s="13" t="s">
        <v>7</v>
      </c>
      <c r="E605" s="4">
        <f t="shared" ref="E605:F605" si="681">E601+E602+E603+E604</f>
        <v>48098</v>
      </c>
      <c r="F605" s="35">
        <f t="shared" si="681"/>
        <v>15778</v>
      </c>
      <c r="G605" s="47">
        <f t="shared" ref="G605:I605" si="682">G601+G602+G603+G604</f>
        <v>18800</v>
      </c>
      <c r="H605" s="10">
        <f t="shared" si="682"/>
        <v>13520</v>
      </c>
      <c r="I605" s="48">
        <f t="shared" si="682"/>
        <v>0</v>
      </c>
      <c r="J605" s="48">
        <f t="shared" ref="J605" si="683">J601+J602+J603+J604</f>
        <v>0</v>
      </c>
      <c r="K605" s="63"/>
    </row>
    <row r="606" spans="1:11" ht="62.25" customHeight="1" thickBot="1" x14ac:dyDescent="0.3">
      <c r="A606" s="79" t="s">
        <v>152</v>
      </c>
      <c r="B606" s="85" t="s">
        <v>41</v>
      </c>
      <c r="C606" s="76" t="s">
        <v>294</v>
      </c>
      <c r="D606" s="13" t="s">
        <v>29</v>
      </c>
      <c r="E606" s="4">
        <f>F606+G606+H606+I606</f>
        <v>127900</v>
      </c>
      <c r="F606" s="35">
        <v>32500</v>
      </c>
      <c r="G606" s="47">
        <v>58500</v>
      </c>
      <c r="H606" s="10">
        <f>43500-4400-800-1400</f>
        <v>36900</v>
      </c>
      <c r="I606" s="48">
        <v>0</v>
      </c>
      <c r="J606" s="48">
        <v>0</v>
      </c>
      <c r="K606" s="61"/>
    </row>
    <row r="607" spans="1:11" ht="45.75" thickBot="1" x14ac:dyDescent="0.3">
      <c r="A607" s="80"/>
      <c r="B607" s="101"/>
      <c r="C607" s="77"/>
      <c r="D607" s="13" t="s">
        <v>4</v>
      </c>
      <c r="E607" s="4">
        <f t="shared" ref="E607:E609" si="684">F607+G607+H607+I607</f>
        <v>0</v>
      </c>
      <c r="F607" s="35">
        <v>0</v>
      </c>
      <c r="G607" s="47">
        <v>0</v>
      </c>
      <c r="H607" s="10">
        <v>0</v>
      </c>
      <c r="I607" s="48">
        <v>0</v>
      </c>
      <c r="J607" s="48">
        <v>0</v>
      </c>
      <c r="K607" s="62"/>
    </row>
    <row r="608" spans="1:11" ht="45.75" thickBot="1" x14ac:dyDescent="0.3">
      <c r="A608" s="80"/>
      <c r="B608" s="101"/>
      <c r="C608" s="77"/>
      <c r="D608" s="13" t="s">
        <v>5</v>
      </c>
      <c r="E608" s="4">
        <f t="shared" si="684"/>
        <v>0</v>
      </c>
      <c r="F608" s="35">
        <v>0</v>
      </c>
      <c r="G608" s="47">
        <v>0</v>
      </c>
      <c r="H608" s="10">
        <v>0</v>
      </c>
      <c r="I608" s="48">
        <v>0</v>
      </c>
      <c r="J608" s="48">
        <v>0</v>
      </c>
      <c r="K608" s="62"/>
    </row>
    <row r="609" spans="1:11" ht="52.5" customHeight="1" thickBot="1" x14ac:dyDescent="0.3">
      <c r="A609" s="80"/>
      <c r="B609" s="101"/>
      <c r="C609" s="77"/>
      <c r="D609" s="13" t="s">
        <v>6</v>
      </c>
      <c r="E609" s="4">
        <f t="shared" si="684"/>
        <v>0</v>
      </c>
      <c r="F609" s="35">
        <v>0</v>
      </c>
      <c r="G609" s="47">
        <v>0</v>
      </c>
      <c r="H609" s="10">
        <v>0</v>
      </c>
      <c r="I609" s="48">
        <v>0</v>
      </c>
      <c r="J609" s="48">
        <v>0</v>
      </c>
      <c r="K609" s="62"/>
    </row>
    <row r="610" spans="1:11" ht="39" customHeight="1" thickBot="1" x14ac:dyDescent="0.3">
      <c r="A610" s="81"/>
      <c r="B610" s="102"/>
      <c r="C610" s="78"/>
      <c r="D610" s="13" t="s">
        <v>7</v>
      </c>
      <c r="E610" s="4">
        <f t="shared" ref="E610:F610" si="685">E606+E607+E608+E609</f>
        <v>127900</v>
      </c>
      <c r="F610" s="35">
        <f t="shared" si="685"/>
        <v>32500</v>
      </c>
      <c r="G610" s="47">
        <f t="shared" ref="G610:I610" si="686">G606+G607+G608+G609</f>
        <v>58500</v>
      </c>
      <c r="H610" s="10">
        <f t="shared" si="686"/>
        <v>36900</v>
      </c>
      <c r="I610" s="48">
        <f t="shared" si="686"/>
        <v>0</v>
      </c>
      <c r="J610" s="48">
        <f t="shared" ref="J610" si="687">J606+J607+J608+J609</f>
        <v>0</v>
      </c>
      <c r="K610" s="63"/>
    </row>
    <row r="611" spans="1:11" ht="60.75" customHeight="1" thickBot="1" x14ac:dyDescent="0.3">
      <c r="A611" s="79" t="s">
        <v>178</v>
      </c>
      <c r="B611" s="85" t="s">
        <v>43</v>
      </c>
      <c r="C611" s="76" t="s">
        <v>295</v>
      </c>
      <c r="D611" s="13" t="s">
        <v>29</v>
      </c>
      <c r="E611" s="4">
        <f>F611+G611+H611+I611</f>
        <v>131433.27000000002</v>
      </c>
      <c r="F611" s="35">
        <v>40201.89</v>
      </c>
      <c r="G611" s="47">
        <v>47735.47</v>
      </c>
      <c r="H611" s="10">
        <f>48536.15-5000-40.24</f>
        <v>43495.91</v>
      </c>
      <c r="I611" s="48">
        <v>0</v>
      </c>
      <c r="J611" s="48">
        <v>0</v>
      </c>
      <c r="K611" s="61"/>
    </row>
    <row r="612" spans="1:11" ht="61.5" customHeight="1" thickBot="1" x14ac:dyDescent="0.3">
      <c r="A612" s="80"/>
      <c r="B612" s="101"/>
      <c r="C612" s="77"/>
      <c r="D612" s="13" t="s">
        <v>4</v>
      </c>
      <c r="E612" s="4">
        <f t="shared" ref="E612:E614" si="688">F612+G612+H612+I612</f>
        <v>0</v>
      </c>
      <c r="F612" s="35">
        <v>0</v>
      </c>
      <c r="G612" s="47">
        <v>0</v>
      </c>
      <c r="H612" s="10">
        <v>0</v>
      </c>
      <c r="I612" s="48">
        <v>0</v>
      </c>
      <c r="J612" s="48">
        <v>0</v>
      </c>
      <c r="K612" s="62"/>
    </row>
    <row r="613" spans="1:11" ht="59.25" customHeight="1" thickBot="1" x14ac:dyDescent="0.3">
      <c r="A613" s="80"/>
      <c r="B613" s="101"/>
      <c r="C613" s="77"/>
      <c r="D613" s="13" t="s">
        <v>5</v>
      </c>
      <c r="E613" s="4">
        <f t="shared" si="688"/>
        <v>0</v>
      </c>
      <c r="F613" s="35">
        <v>0</v>
      </c>
      <c r="G613" s="47">
        <v>0</v>
      </c>
      <c r="H613" s="10">
        <v>0</v>
      </c>
      <c r="I613" s="48">
        <v>0</v>
      </c>
      <c r="J613" s="48">
        <v>0</v>
      </c>
      <c r="K613" s="62"/>
    </row>
    <row r="614" spans="1:11" ht="33" customHeight="1" thickBot="1" x14ac:dyDescent="0.3">
      <c r="A614" s="80"/>
      <c r="B614" s="101"/>
      <c r="C614" s="77"/>
      <c r="D614" s="13" t="s">
        <v>6</v>
      </c>
      <c r="E614" s="4">
        <f t="shared" si="688"/>
        <v>0</v>
      </c>
      <c r="F614" s="35">
        <v>0</v>
      </c>
      <c r="G614" s="47">
        <v>0</v>
      </c>
      <c r="H614" s="10">
        <v>0</v>
      </c>
      <c r="I614" s="48">
        <v>0</v>
      </c>
      <c r="J614" s="48">
        <v>0</v>
      </c>
      <c r="K614" s="62"/>
    </row>
    <row r="615" spans="1:11" ht="39.75" customHeight="1" thickBot="1" x14ac:dyDescent="0.3">
      <c r="A615" s="81"/>
      <c r="B615" s="102"/>
      <c r="C615" s="78"/>
      <c r="D615" s="13" t="s">
        <v>7</v>
      </c>
      <c r="E615" s="4">
        <f t="shared" ref="E615:F615" si="689">E611+E612+E613+E614</f>
        <v>131433.27000000002</v>
      </c>
      <c r="F615" s="35">
        <f t="shared" si="689"/>
        <v>40201.89</v>
      </c>
      <c r="G615" s="47">
        <f t="shared" ref="G615:I615" si="690">G611+G612+G613+G614</f>
        <v>47735.47</v>
      </c>
      <c r="H615" s="10">
        <f t="shared" si="690"/>
        <v>43495.91</v>
      </c>
      <c r="I615" s="48">
        <f t="shared" si="690"/>
        <v>0</v>
      </c>
      <c r="J615" s="48">
        <f t="shared" ref="J615" si="691">J611+J612+J613+J614</f>
        <v>0</v>
      </c>
      <c r="K615" s="63"/>
    </row>
    <row r="616" spans="1:11" ht="66" customHeight="1" thickBot="1" x14ac:dyDescent="0.3">
      <c r="A616" s="79" t="s">
        <v>179</v>
      </c>
      <c r="B616" s="85" t="s">
        <v>165</v>
      </c>
      <c r="C616" s="76" t="s">
        <v>232</v>
      </c>
      <c r="D616" s="13" t="s">
        <v>29</v>
      </c>
      <c r="E616" s="4">
        <f>F616+G616+H616+I616</f>
        <v>125614</v>
      </c>
      <c r="F616" s="35">
        <v>52114</v>
      </c>
      <c r="G616" s="47">
        <v>56500</v>
      </c>
      <c r="H616" s="10">
        <v>17000</v>
      </c>
      <c r="I616" s="48">
        <v>0</v>
      </c>
      <c r="J616" s="48">
        <v>0</v>
      </c>
      <c r="K616" s="61"/>
    </row>
    <row r="617" spans="1:11" ht="65.25" customHeight="1" thickBot="1" x14ac:dyDescent="0.3">
      <c r="A617" s="80"/>
      <c r="B617" s="101"/>
      <c r="C617" s="77"/>
      <c r="D617" s="13" t="s">
        <v>4</v>
      </c>
      <c r="E617" s="4">
        <f t="shared" ref="E617:E619" si="692">F617+G617+H617+I617</f>
        <v>0</v>
      </c>
      <c r="F617" s="35">
        <v>0</v>
      </c>
      <c r="G617" s="47">
        <v>0</v>
      </c>
      <c r="H617" s="10">
        <v>0</v>
      </c>
      <c r="I617" s="48">
        <v>0</v>
      </c>
      <c r="J617" s="48">
        <v>0</v>
      </c>
      <c r="K617" s="62"/>
    </row>
    <row r="618" spans="1:11" ht="62.25" customHeight="1" thickBot="1" x14ac:dyDescent="0.3">
      <c r="A618" s="80"/>
      <c r="B618" s="101"/>
      <c r="C618" s="77"/>
      <c r="D618" s="13" t="s">
        <v>5</v>
      </c>
      <c r="E618" s="4">
        <f t="shared" si="692"/>
        <v>0</v>
      </c>
      <c r="F618" s="35">
        <v>0</v>
      </c>
      <c r="G618" s="47">
        <v>0</v>
      </c>
      <c r="H618" s="10">
        <v>0</v>
      </c>
      <c r="I618" s="48">
        <v>0</v>
      </c>
      <c r="J618" s="48">
        <v>0</v>
      </c>
      <c r="K618" s="62"/>
    </row>
    <row r="619" spans="1:11" ht="37.5" customHeight="1" thickBot="1" x14ac:dyDescent="0.3">
      <c r="A619" s="80"/>
      <c r="B619" s="101"/>
      <c r="C619" s="77"/>
      <c r="D619" s="13" t="s">
        <v>6</v>
      </c>
      <c r="E619" s="4">
        <f t="shared" si="692"/>
        <v>0</v>
      </c>
      <c r="F619" s="35">
        <v>0</v>
      </c>
      <c r="G619" s="47">
        <v>0</v>
      </c>
      <c r="H619" s="10">
        <v>0</v>
      </c>
      <c r="I619" s="48">
        <v>0</v>
      </c>
      <c r="J619" s="48">
        <v>0</v>
      </c>
      <c r="K619" s="62"/>
    </row>
    <row r="620" spans="1:11" ht="26.25" customHeight="1" thickBot="1" x14ac:dyDescent="0.3">
      <c r="A620" s="81"/>
      <c r="B620" s="102"/>
      <c r="C620" s="78"/>
      <c r="D620" s="13" t="s">
        <v>7</v>
      </c>
      <c r="E620" s="4">
        <f t="shared" ref="E620:F620" si="693">E616+E617+E618+E619</f>
        <v>125614</v>
      </c>
      <c r="F620" s="35">
        <f t="shared" si="693"/>
        <v>52114</v>
      </c>
      <c r="G620" s="47">
        <f t="shared" ref="G620:I620" si="694">G616+G617+G618+G619</f>
        <v>56500</v>
      </c>
      <c r="H620" s="10">
        <f t="shared" si="694"/>
        <v>17000</v>
      </c>
      <c r="I620" s="48">
        <f t="shared" si="694"/>
        <v>0</v>
      </c>
      <c r="J620" s="48">
        <f t="shared" ref="J620" si="695">J616+J617+J618+J619</f>
        <v>0</v>
      </c>
      <c r="K620" s="63"/>
    </row>
    <row r="621" spans="1:11" ht="52.5" customHeight="1" thickBot="1" x14ac:dyDescent="0.3">
      <c r="A621" s="79" t="s">
        <v>180</v>
      </c>
      <c r="B621" s="85" t="s">
        <v>187</v>
      </c>
      <c r="C621" s="76" t="s">
        <v>231</v>
      </c>
      <c r="D621" s="13" t="s">
        <v>29</v>
      </c>
      <c r="E621" s="4">
        <f>F621+G621+H621+I621</f>
        <v>31800</v>
      </c>
      <c r="F621" s="35">
        <v>0</v>
      </c>
      <c r="G621" s="47">
        <v>15000</v>
      </c>
      <c r="H621" s="10">
        <v>16800</v>
      </c>
      <c r="I621" s="48">
        <v>0</v>
      </c>
      <c r="J621" s="48">
        <v>0</v>
      </c>
      <c r="K621" s="61"/>
    </row>
    <row r="622" spans="1:11" ht="47.25" customHeight="1" thickBot="1" x14ac:dyDescent="0.3">
      <c r="A622" s="80"/>
      <c r="B622" s="101"/>
      <c r="C622" s="77"/>
      <c r="D622" s="13" t="s">
        <v>4</v>
      </c>
      <c r="E622" s="4">
        <f t="shared" ref="E622:E624" si="696">F622+G622+H622+I622</f>
        <v>0</v>
      </c>
      <c r="F622" s="35">
        <v>0</v>
      </c>
      <c r="G622" s="47">
        <v>0</v>
      </c>
      <c r="H622" s="10">
        <v>0</v>
      </c>
      <c r="I622" s="48">
        <v>0</v>
      </c>
      <c r="J622" s="48">
        <v>0</v>
      </c>
      <c r="K622" s="62"/>
    </row>
    <row r="623" spans="1:11" ht="47.25" customHeight="1" thickBot="1" x14ac:dyDescent="0.3">
      <c r="A623" s="80"/>
      <c r="B623" s="101"/>
      <c r="C623" s="77"/>
      <c r="D623" s="13" t="s">
        <v>5</v>
      </c>
      <c r="E623" s="4">
        <f t="shared" si="696"/>
        <v>0</v>
      </c>
      <c r="F623" s="35">
        <v>0</v>
      </c>
      <c r="G623" s="47">
        <v>0</v>
      </c>
      <c r="H623" s="10">
        <v>0</v>
      </c>
      <c r="I623" s="48">
        <v>0</v>
      </c>
      <c r="J623" s="48">
        <v>0</v>
      </c>
      <c r="K623" s="62"/>
    </row>
    <row r="624" spans="1:11" ht="39.75" customHeight="1" thickBot="1" x14ac:dyDescent="0.3">
      <c r="A624" s="80"/>
      <c r="B624" s="101"/>
      <c r="C624" s="77"/>
      <c r="D624" s="13" t="s">
        <v>6</v>
      </c>
      <c r="E624" s="4">
        <f t="shared" si="696"/>
        <v>0</v>
      </c>
      <c r="F624" s="35">
        <v>0</v>
      </c>
      <c r="G624" s="47">
        <v>0</v>
      </c>
      <c r="H624" s="10">
        <v>0</v>
      </c>
      <c r="I624" s="48">
        <v>0</v>
      </c>
      <c r="J624" s="48">
        <v>0</v>
      </c>
      <c r="K624" s="62"/>
    </row>
    <row r="625" spans="1:11" ht="26.25" customHeight="1" thickBot="1" x14ac:dyDescent="0.3">
      <c r="A625" s="81"/>
      <c r="B625" s="102"/>
      <c r="C625" s="78"/>
      <c r="D625" s="13" t="s">
        <v>7</v>
      </c>
      <c r="E625" s="4">
        <f t="shared" ref="E625:I625" si="697">E621+E622+E623+E624</f>
        <v>31800</v>
      </c>
      <c r="F625" s="35">
        <f t="shared" si="697"/>
        <v>0</v>
      </c>
      <c r="G625" s="47">
        <f t="shared" si="697"/>
        <v>15000</v>
      </c>
      <c r="H625" s="10">
        <f t="shared" si="697"/>
        <v>16800</v>
      </c>
      <c r="I625" s="48">
        <f t="shared" si="697"/>
        <v>0</v>
      </c>
      <c r="J625" s="48">
        <f t="shared" ref="J625" si="698">J621+J622+J623+J624</f>
        <v>0</v>
      </c>
      <c r="K625" s="63"/>
    </row>
    <row r="626" spans="1:11" ht="49.5" customHeight="1" thickBot="1" x14ac:dyDescent="0.3">
      <c r="A626" s="79" t="s">
        <v>181</v>
      </c>
      <c r="B626" s="85" t="s">
        <v>192</v>
      </c>
      <c r="C626" s="76" t="s">
        <v>193</v>
      </c>
      <c r="D626" s="13" t="s">
        <v>29</v>
      </c>
      <c r="E626" s="4">
        <f>F626+G626+H626+I626</f>
        <v>12244.8</v>
      </c>
      <c r="F626" s="35">
        <v>0</v>
      </c>
      <c r="G626" s="47">
        <v>12244.8</v>
      </c>
      <c r="H626" s="10">
        <v>0</v>
      </c>
      <c r="I626" s="48">
        <v>0</v>
      </c>
      <c r="J626" s="48">
        <v>0</v>
      </c>
      <c r="K626" s="61"/>
    </row>
    <row r="627" spans="1:11" ht="44.25" customHeight="1" thickBot="1" x14ac:dyDescent="0.3">
      <c r="A627" s="80"/>
      <c r="B627" s="101"/>
      <c r="C627" s="77"/>
      <c r="D627" s="13" t="s">
        <v>4</v>
      </c>
      <c r="E627" s="4">
        <f t="shared" ref="E627:E629" si="699">F627+G627+H627+I627</f>
        <v>0</v>
      </c>
      <c r="F627" s="35">
        <v>0</v>
      </c>
      <c r="G627" s="47">
        <v>0</v>
      </c>
      <c r="H627" s="10">
        <v>0</v>
      </c>
      <c r="I627" s="48">
        <v>0</v>
      </c>
      <c r="J627" s="48">
        <v>0</v>
      </c>
      <c r="K627" s="62"/>
    </row>
    <row r="628" spans="1:11" ht="45" customHeight="1" thickBot="1" x14ac:dyDescent="0.3">
      <c r="A628" s="80"/>
      <c r="B628" s="101"/>
      <c r="C628" s="77"/>
      <c r="D628" s="13" t="s">
        <v>5</v>
      </c>
      <c r="E628" s="4">
        <f t="shared" si="699"/>
        <v>0</v>
      </c>
      <c r="F628" s="35">
        <v>0</v>
      </c>
      <c r="G628" s="47">
        <v>0</v>
      </c>
      <c r="H628" s="10">
        <v>0</v>
      </c>
      <c r="I628" s="48">
        <v>0</v>
      </c>
      <c r="J628" s="48">
        <v>0</v>
      </c>
      <c r="K628" s="62"/>
    </row>
    <row r="629" spans="1:11" ht="36.75" customHeight="1" thickBot="1" x14ac:dyDescent="0.3">
      <c r="A629" s="80"/>
      <c r="B629" s="101"/>
      <c r="C629" s="77"/>
      <c r="D629" s="13" t="s">
        <v>6</v>
      </c>
      <c r="E629" s="4">
        <f t="shared" si="699"/>
        <v>0</v>
      </c>
      <c r="F629" s="35">
        <v>0</v>
      </c>
      <c r="G629" s="47">
        <v>0</v>
      </c>
      <c r="H629" s="10">
        <v>0</v>
      </c>
      <c r="I629" s="48">
        <v>0</v>
      </c>
      <c r="J629" s="48">
        <v>0</v>
      </c>
      <c r="K629" s="62"/>
    </row>
    <row r="630" spans="1:11" ht="26.25" customHeight="1" thickBot="1" x14ac:dyDescent="0.3">
      <c r="A630" s="81"/>
      <c r="B630" s="102"/>
      <c r="C630" s="78"/>
      <c r="D630" s="13" t="s">
        <v>7</v>
      </c>
      <c r="E630" s="4">
        <f t="shared" ref="E630:I630" si="700">E626+E627+E628+E629</f>
        <v>12244.8</v>
      </c>
      <c r="F630" s="35">
        <f t="shared" si="700"/>
        <v>0</v>
      </c>
      <c r="G630" s="47">
        <f t="shared" si="700"/>
        <v>12244.8</v>
      </c>
      <c r="H630" s="10">
        <f t="shared" si="700"/>
        <v>0</v>
      </c>
      <c r="I630" s="48">
        <f t="shared" si="700"/>
        <v>0</v>
      </c>
      <c r="J630" s="48">
        <f t="shared" ref="J630" si="701">J626+J627+J628+J629</f>
        <v>0</v>
      </c>
      <c r="K630" s="63"/>
    </row>
    <row r="631" spans="1:11" ht="52.5" customHeight="1" thickBot="1" x14ac:dyDescent="0.3">
      <c r="A631" s="79" t="s">
        <v>182</v>
      </c>
      <c r="B631" s="85" t="s">
        <v>226</v>
      </c>
      <c r="C631" s="76" t="s">
        <v>227</v>
      </c>
      <c r="D631" s="13" t="s">
        <v>29</v>
      </c>
      <c r="E631" s="4">
        <f>F631+G631+H631+I631</f>
        <v>10144</v>
      </c>
      <c r="F631" s="35">
        <v>0</v>
      </c>
      <c r="G631" s="47">
        <v>10144</v>
      </c>
      <c r="H631" s="10">
        <v>0</v>
      </c>
      <c r="I631" s="48">
        <v>0</v>
      </c>
      <c r="J631" s="48">
        <v>0</v>
      </c>
      <c r="K631" s="61"/>
    </row>
    <row r="632" spans="1:11" ht="47.25" customHeight="1" thickBot="1" x14ac:dyDescent="0.3">
      <c r="A632" s="80"/>
      <c r="B632" s="101"/>
      <c r="C632" s="77"/>
      <c r="D632" s="13" t="s">
        <v>4</v>
      </c>
      <c r="E632" s="4">
        <f t="shared" ref="E632:E634" si="702">F632+G632+H632+I632</f>
        <v>0</v>
      </c>
      <c r="F632" s="35">
        <v>0</v>
      </c>
      <c r="G632" s="47">
        <v>0</v>
      </c>
      <c r="H632" s="10">
        <v>0</v>
      </c>
      <c r="I632" s="48">
        <v>0</v>
      </c>
      <c r="J632" s="48">
        <v>0</v>
      </c>
      <c r="K632" s="62"/>
    </row>
    <row r="633" spans="1:11" ht="44.25" customHeight="1" thickBot="1" x14ac:dyDescent="0.3">
      <c r="A633" s="80"/>
      <c r="B633" s="101"/>
      <c r="C633" s="77"/>
      <c r="D633" s="13" t="s">
        <v>5</v>
      </c>
      <c r="E633" s="4">
        <f t="shared" si="702"/>
        <v>0</v>
      </c>
      <c r="F633" s="35">
        <v>0</v>
      </c>
      <c r="G633" s="47">
        <v>0</v>
      </c>
      <c r="H633" s="10">
        <v>0</v>
      </c>
      <c r="I633" s="48">
        <v>0</v>
      </c>
      <c r="J633" s="48">
        <v>0</v>
      </c>
      <c r="K633" s="62"/>
    </row>
    <row r="634" spans="1:11" ht="39.75" customHeight="1" thickBot="1" x14ac:dyDescent="0.3">
      <c r="A634" s="80"/>
      <c r="B634" s="101"/>
      <c r="C634" s="77"/>
      <c r="D634" s="13" t="s">
        <v>6</v>
      </c>
      <c r="E634" s="4">
        <f t="shared" si="702"/>
        <v>0</v>
      </c>
      <c r="F634" s="35">
        <v>0</v>
      </c>
      <c r="G634" s="47">
        <v>0</v>
      </c>
      <c r="H634" s="10">
        <v>0</v>
      </c>
      <c r="I634" s="48">
        <v>0</v>
      </c>
      <c r="J634" s="48">
        <v>0</v>
      </c>
      <c r="K634" s="62"/>
    </row>
    <row r="635" spans="1:11" ht="26.25" customHeight="1" thickBot="1" x14ac:dyDescent="0.3">
      <c r="A635" s="81"/>
      <c r="B635" s="102"/>
      <c r="C635" s="78"/>
      <c r="D635" s="13" t="s">
        <v>7</v>
      </c>
      <c r="E635" s="4">
        <f t="shared" ref="E635:I635" si="703">E631+E632+E633+E634</f>
        <v>10144</v>
      </c>
      <c r="F635" s="35">
        <f t="shared" si="703"/>
        <v>0</v>
      </c>
      <c r="G635" s="47">
        <f t="shared" si="703"/>
        <v>10144</v>
      </c>
      <c r="H635" s="10">
        <f t="shared" si="703"/>
        <v>0</v>
      </c>
      <c r="I635" s="48">
        <f t="shared" si="703"/>
        <v>0</v>
      </c>
      <c r="J635" s="48">
        <f t="shared" ref="J635" si="704">J631+J632+J633+J634</f>
        <v>0</v>
      </c>
      <c r="K635" s="63"/>
    </row>
    <row r="636" spans="1:11" ht="49.5" customHeight="1" thickBot="1" x14ac:dyDescent="0.3">
      <c r="A636" s="79" t="s">
        <v>183</v>
      </c>
      <c r="B636" s="85" t="s">
        <v>194</v>
      </c>
      <c r="C636" s="76" t="s">
        <v>227</v>
      </c>
      <c r="D636" s="13" t="s">
        <v>29</v>
      </c>
      <c r="E636" s="4">
        <f>F636+G636+H636+I636</f>
        <v>81034.429999999993</v>
      </c>
      <c r="F636" s="35">
        <v>0</v>
      </c>
      <c r="G636" s="47">
        <v>67970</v>
      </c>
      <c r="H636" s="10">
        <v>13064.43</v>
      </c>
      <c r="I636" s="48">
        <v>0</v>
      </c>
      <c r="J636" s="48">
        <v>0</v>
      </c>
      <c r="K636" s="61"/>
    </row>
    <row r="637" spans="1:11" ht="48" customHeight="1" thickBot="1" x14ac:dyDescent="0.3">
      <c r="A637" s="80"/>
      <c r="B637" s="101"/>
      <c r="C637" s="77"/>
      <c r="D637" s="13" t="s">
        <v>4</v>
      </c>
      <c r="E637" s="4">
        <f t="shared" ref="E637:E639" si="705">F637+G637+H637+I637</f>
        <v>0</v>
      </c>
      <c r="F637" s="35">
        <v>0</v>
      </c>
      <c r="G637" s="47">
        <v>0</v>
      </c>
      <c r="H637" s="10">
        <v>0</v>
      </c>
      <c r="I637" s="48">
        <v>0</v>
      </c>
      <c r="J637" s="48">
        <v>0</v>
      </c>
      <c r="K637" s="62"/>
    </row>
    <row r="638" spans="1:11" ht="47.25" customHeight="1" thickBot="1" x14ac:dyDescent="0.3">
      <c r="A638" s="80"/>
      <c r="B638" s="101"/>
      <c r="C638" s="77"/>
      <c r="D638" s="13" t="s">
        <v>5</v>
      </c>
      <c r="E638" s="4">
        <f t="shared" si="705"/>
        <v>0</v>
      </c>
      <c r="F638" s="35">
        <v>0</v>
      </c>
      <c r="G638" s="47">
        <v>0</v>
      </c>
      <c r="H638" s="10">
        <v>0</v>
      </c>
      <c r="I638" s="48">
        <v>0</v>
      </c>
      <c r="J638" s="48">
        <v>0</v>
      </c>
      <c r="K638" s="62"/>
    </row>
    <row r="639" spans="1:11" ht="38.25" customHeight="1" thickBot="1" x14ac:dyDescent="0.3">
      <c r="A639" s="80"/>
      <c r="B639" s="101"/>
      <c r="C639" s="77"/>
      <c r="D639" s="13" t="s">
        <v>6</v>
      </c>
      <c r="E639" s="4">
        <f t="shared" si="705"/>
        <v>0</v>
      </c>
      <c r="F639" s="35">
        <v>0</v>
      </c>
      <c r="G639" s="47">
        <v>0</v>
      </c>
      <c r="H639" s="10">
        <v>0</v>
      </c>
      <c r="I639" s="48">
        <v>0</v>
      </c>
      <c r="J639" s="48">
        <v>0</v>
      </c>
      <c r="K639" s="62"/>
    </row>
    <row r="640" spans="1:11" ht="26.25" customHeight="1" thickBot="1" x14ac:dyDescent="0.3">
      <c r="A640" s="81"/>
      <c r="B640" s="102"/>
      <c r="C640" s="78"/>
      <c r="D640" s="13" t="s">
        <v>7</v>
      </c>
      <c r="E640" s="4">
        <f t="shared" ref="E640:I640" si="706">E636+E637+E638+E639</f>
        <v>81034.429999999993</v>
      </c>
      <c r="F640" s="35">
        <f t="shared" si="706"/>
        <v>0</v>
      </c>
      <c r="G640" s="47">
        <f t="shared" si="706"/>
        <v>67970</v>
      </c>
      <c r="H640" s="10">
        <f t="shared" si="706"/>
        <v>13064.43</v>
      </c>
      <c r="I640" s="48">
        <f t="shared" si="706"/>
        <v>0</v>
      </c>
      <c r="J640" s="48">
        <f t="shared" ref="J640" si="707">J636+J637+J638+J639</f>
        <v>0</v>
      </c>
      <c r="K640" s="63"/>
    </row>
    <row r="641" spans="1:11" ht="45.75" customHeight="1" thickBot="1" x14ac:dyDescent="0.3">
      <c r="A641" s="82"/>
      <c r="B641" s="85" t="s">
        <v>160</v>
      </c>
      <c r="C641" s="76" t="s">
        <v>42</v>
      </c>
      <c r="D641" s="13" t="s">
        <v>29</v>
      </c>
      <c r="E641" s="4">
        <f>E646+E651</f>
        <v>4787348</v>
      </c>
      <c r="F641" s="35">
        <f>F646+F651</f>
        <v>1782400</v>
      </c>
      <c r="G641" s="47">
        <f t="shared" ref="G641:J641" si="708">G646+G651</f>
        <v>1464948</v>
      </c>
      <c r="H641" s="10">
        <f t="shared" si="708"/>
        <v>1540000</v>
      </c>
      <c r="I641" s="48">
        <f t="shared" si="708"/>
        <v>0</v>
      </c>
      <c r="J641" s="48">
        <f t="shared" si="708"/>
        <v>0</v>
      </c>
      <c r="K641" s="61"/>
    </row>
    <row r="642" spans="1:11" ht="45.75" thickBot="1" x14ac:dyDescent="0.3">
      <c r="A642" s="83"/>
      <c r="B642" s="86"/>
      <c r="C642" s="77"/>
      <c r="D642" s="13" t="s">
        <v>4</v>
      </c>
      <c r="E642" s="4">
        <f>E647</f>
        <v>38475</v>
      </c>
      <c r="F642" s="35">
        <f>F647</f>
        <v>38475</v>
      </c>
      <c r="G642" s="47">
        <f t="shared" ref="G642:I642" si="709">G647</f>
        <v>0</v>
      </c>
      <c r="H642" s="10">
        <f t="shared" si="709"/>
        <v>0</v>
      </c>
      <c r="I642" s="48">
        <f t="shared" si="709"/>
        <v>0</v>
      </c>
      <c r="J642" s="48">
        <f t="shared" ref="J642" si="710">J647</f>
        <v>0</v>
      </c>
      <c r="K642" s="62"/>
    </row>
    <row r="643" spans="1:11" ht="57" customHeight="1" thickBot="1" x14ac:dyDescent="0.3">
      <c r="A643" s="83"/>
      <c r="B643" s="86"/>
      <c r="C643" s="77"/>
      <c r="D643" s="13" t="s">
        <v>5</v>
      </c>
      <c r="E643" s="4">
        <f>E648</f>
        <v>1417</v>
      </c>
      <c r="F643" s="35">
        <f>F648</f>
        <v>1417</v>
      </c>
      <c r="G643" s="47">
        <f t="shared" ref="G643:I643" si="711">G648</f>
        <v>0</v>
      </c>
      <c r="H643" s="10">
        <f t="shared" si="711"/>
        <v>0</v>
      </c>
      <c r="I643" s="48">
        <f t="shared" si="711"/>
        <v>0</v>
      </c>
      <c r="J643" s="48">
        <f t="shared" ref="J643" si="712">J648</f>
        <v>0</v>
      </c>
      <c r="K643" s="62"/>
    </row>
    <row r="644" spans="1:11" ht="30.75" thickBot="1" x14ac:dyDescent="0.3">
      <c r="A644" s="83"/>
      <c r="B644" s="86"/>
      <c r="C644" s="77"/>
      <c r="D644" s="13" t="s">
        <v>6</v>
      </c>
      <c r="E644" s="4">
        <f t="shared" ref="E644:F644" si="713">E664+E724</f>
        <v>0</v>
      </c>
      <c r="F644" s="35">
        <f t="shared" si="713"/>
        <v>0</v>
      </c>
      <c r="G644" s="47">
        <f t="shared" ref="G644:I644" si="714">G664+G724</f>
        <v>0</v>
      </c>
      <c r="H644" s="10">
        <f t="shared" si="714"/>
        <v>0</v>
      </c>
      <c r="I644" s="48">
        <f t="shared" si="714"/>
        <v>0</v>
      </c>
      <c r="J644" s="48">
        <f t="shared" ref="J644" si="715">J664+J724</f>
        <v>0</v>
      </c>
      <c r="K644" s="62"/>
    </row>
    <row r="645" spans="1:11" ht="39.75" customHeight="1" thickBot="1" x14ac:dyDescent="0.3">
      <c r="A645" s="84"/>
      <c r="B645" s="87"/>
      <c r="C645" s="78"/>
      <c r="D645" s="13" t="s">
        <v>7</v>
      </c>
      <c r="E645" s="4">
        <f>E641+E642+E643+E644</f>
        <v>4827240</v>
      </c>
      <c r="F645" s="35">
        <f>F641+F642+F643+F644</f>
        <v>1822292</v>
      </c>
      <c r="G645" s="47">
        <f t="shared" ref="G645:I645" si="716">G641+G642+G643+G644</f>
        <v>1464948</v>
      </c>
      <c r="H645" s="10">
        <f t="shared" si="716"/>
        <v>1540000</v>
      </c>
      <c r="I645" s="48">
        <f t="shared" si="716"/>
        <v>0</v>
      </c>
      <c r="J645" s="48">
        <f t="shared" ref="J645" si="717">J641+J642+J643+J644</f>
        <v>0</v>
      </c>
      <c r="K645" s="63"/>
    </row>
    <row r="646" spans="1:11" ht="48.75" customHeight="1" thickBot="1" x14ac:dyDescent="0.3">
      <c r="A646" s="82" t="s">
        <v>36</v>
      </c>
      <c r="B646" s="85"/>
      <c r="C646" s="76" t="s">
        <v>3</v>
      </c>
      <c r="D646" s="13" t="s">
        <v>29</v>
      </c>
      <c r="E646" s="4">
        <f>E666+E671+E676+E681+E686+E691+E696+E706+E711+E751+E756+E716+E736</f>
        <v>4667400</v>
      </c>
      <c r="F646" s="35">
        <f>F666+F671+F676+F681+F686+F691+F696+F706+F711+F751+F756+F716</f>
        <v>1742400</v>
      </c>
      <c r="G646" s="47">
        <f>G666+G671+G676+G681+G686+G691+G696+G706+G711+G751+G756+G716+G736</f>
        <v>1425000</v>
      </c>
      <c r="H646" s="10">
        <f t="shared" ref="H646:J646" si="718">H666+H671+H676+H681+H686+H691+H696+H706+H711+H751+H756+H716+H736</f>
        <v>1500000</v>
      </c>
      <c r="I646" s="48">
        <f t="shared" si="718"/>
        <v>0</v>
      </c>
      <c r="J646" s="48">
        <f t="shared" si="718"/>
        <v>0</v>
      </c>
      <c r="K646" s="61"/>
    </row>
    <row r="647" spans="1:11" ht="51" customHeight="1" thickBot="1" x14ac:dyDescent="0.3">
      <c r="A647" s="83"/>
      <c r="B647" s="86"/>
      <c r="C647" s="77"/>
      <c r="D647" s="13" t="s">
        <v>4</v>
      </c>
      <c r="E647" s="4">
        <f>E712</f>
        <v>38475</v>
      </c>
      <c r="F647" s="35">
        <f>F712</f>
        <v>38475</v>
      </c>
      <c r="G647" s="47">
        <f t="shared" ref="G647:I647" si="719">G712</f>
        <v>0</v>
      </c>
      <c r="H647" s="10">
        <f t="shared" si="719"/>
        <v>0</v>
      </c>
      <c r="I647" s="48">
        <f t="shared" si="719"/>
        <v>0</v>
      </c>
      <c r="J647" s="48">
        <f t="shared" ref="J647" si="720">J712</f>
        <v>0</v>
      </c>
      <c r="K647" s="62"/>
    </row>
    <row r="648" spans="1:11" ht="45" customHeight="1" thickBot="1" x14ac:dyDescent="0.3">
      <c r="A648" s="83"/>
      <c r="B648" s="86"/>
      <c r="C648" s="77"/>
      <c r="D648" s="13" t="s">
        <v>5</v>
      </c>
      <c r="E648" s="4">
        <f>E713</f>
        <v>1417</v>
      </c>
      <c r="F648" s="35">
        <f>F713</f>
        <v>1417</v>
      </c>
      <c r="G648" s="47">
        <f t="shared" ref="G648:I648" si="721">G713</f>
        <v>0</v>
      </c>
      <c r="H648" s="10">
        <f t="shared" si="721"/>
        <v>0</v>
      </c>
      <c r="I648" s="48">
        <f t="shared" si="721"/>
        <v>0</v>
      </c>
      <c r="J648" s="48">
        <f t="shared" ref="J648" si="722">J713</f>
        <v>0</v>
      </c>
      <c r="K648" s="62"/>
    </row>
    <row r="649" spans="1:11" ht="39.75" customHeight="1" thickBot="1" x14ac:dyDescent="0.3">
      <c r="A649" s="83"/>
      <c r="B649" s="86"/>
      <c r="C649" s="77"/>
      <c r="D649" s="13" t="s">
        <v>6</v>
      </c>
      <c r="E649" s="4">
        <f t="shared" ref="E649:F649" si="723">E654++E664+E669+E674+E679+E684+E689</f>
        <v>0</v>
      </c>
      <c r="F649" s="35">
        <f t="shared" si="723"/>
        <v>0</v>
      </c>
      <c r="G649" s="47">
        <f t="shared" ref="G649:I649" si="724">G654++G664+G669+G674+G679+G684+G689</f>
        <v>0</v>
      </c>
      <c r="H649" s="10">
        <f t="shared" si="724"/>
        <v>0</v>
      </c>
      <c r="I649" s="48">
        <f t="shared" si="724"/>
        <v>0</v>
      </c>
      <c r="J649" s="48">
        <f t="shared" ref="J649" si="725">J654++J664+J669+J674+J679+J684+J689</f>
        <v>0</v>
      </c>
      <c r="K649" s="62"/>
    </row>
    <row r="650" spans="1:11" ht="39.75" customHeight="1" thickBot="1" x14ac:dyDescent="0.3">
      <c r="A650" s="84"/>
      <c r="B650" s="87"/>
      <c r="C650" s="78"/>
      <c r="D650" s="13" t="s">
        <v>7</v>
      </c>
      <c r="E650" s="4">
        <f t="shared" ref="E650:F650" si="726">E646+E647+E648+E649</f>
        <v>4707292</v>
      </c>
      <c r="F650" s="35">
        <f t="shared" si="726"/>
        <v>1782292</v>
      </c>
      <c r="G650" s="47">
        <f t="shared" ref="G650:I650" si="727">G646+G647+G648+G649</f>
        <v>1425000</v>
      </c>
      <c r="H650" s="10">
        <f t="shared" si="727"/>
        <v>1500000</v>
      </c>
      <c r="I650" s="48">
        <f t="shared" si="727"/>
        <v>0</v>
      </c>
      <c r="J650" s="48">
        <f t="shared" ref="J650" si="728">J646+J647+J648+J649</f>
        <v>0</v>
      </c>
      <c r="K650" s="63"/>
    </row>
    <row r="651" spans="1:11" ht="47.25" customHeight="1" thickBot="1" x14ac:dyDescent="0.3">
      <c r="A651" s="82"/>
      <c r="B651" s="85"/>
      <c r="C651" s="76" t="s">
        <v>33</v>
      </c>
      <c r="D651" s="13" t="s">
        <v>29</v>
      </c>
      <c r="E651" s="4">
        <f>E701</f>
        <v>119948</v>
      </c>
      <c r="F651" s="35">
        <f>F701</f>
        <v>40000</v>
      </c>
      <c r="G651" s="47">
        <f t="shared" ref="G651:H651" si="729">G701</f>
        <v>39948</v>
      </c>
      <c r="H651" s="10">
        <f t="shared" si="729"/>
        <v>40000</v>
      </c>
      <c r="I651" s="48">
        <v>0</v>
      </c>
      <c r="J651" s="48">
        <v>0</v>
      </c>
      <c r="K651" s="61"/>
    </row>
    <row r="652" spans="1:11" ht="45.75" customHeight="1" thickBot="1" x14ac:dyDescent="0.3">
      <c r="A652" s="83"/>
      <c r="B652" s="86"/>
      <c r="C652" s="77"/>
      <c r="D652" s="13" t="s">
        <v>4</v>
      </c>
      <c r="E652" s="4">
        <f t="shared" ref="E652:F652" si="730">E662++E667+E672+E677+E682+E687+E692</f>
        <v>0</v>
      </c>
      <c r="F652" s="35">
        <f t="shared" si="730"/>
        <v>0</v>
      </c>
      <c r="G652" s="47">
        <f t="shared" ref="G652:I652" si="731">G662++G667+G672+G677+G682+G687+G692</f>
        <v>0</v>
      </c>
      <c r="H652" s="10">
        <f t="shared" si="731"/>
        <v>0</v>
      </c>
      <c r="I652" s="48">
        <f t="shared" si="731"/>
        <v>0</v>
      </c>
      <c r="J652" s="48">
        <f t="shared" ref="J652" si="732">J662++J667+J672+J677+J682+J687+J692</f>
        <v>0</v>
      </c>
      <c r="K652" s="62"/>
    </row>
    <row r="653" spans="1:11" ht="44.25" customHeight="1" thickBot="1" x14ac:dyDescent="0.3">
      <c r="A653" s="83"/>
      <c r="B653" s="86"/>
      <c r="C653" s="77"/>
      <c r="D653" s="13" t="s">
        <v>5</v>
      </c>
      <c r="E653" s="4">
        <f t="shared" ref="E653:F653" si="733">E663++E668+E673+E678+E683+E688+E693</f>
        <v>0</v>
      </c>
      <c r="F653" s="35">
        <f t="shared" si="733"/>
        <v>0</v>
      </c>
      <c r="G653" s="47">
        <f t="shared" ref="G653:I653" si="734">G663++G668+G673+G678+G683+G688+G693</f>
        <v>0</v>
      </c>
      <c r="H653" s="10">
        <f t="shared" si="734"/>
        <v>0</v>
      </c>
      <c r="I653" s="48">
        <f t="shared" si="734"/>
        <v>0</v>
      </c>
      <c r="J653" s="48">
        <f t="shared" ref="J653" si="735">J663++J668+J673+J678+J683+J688+J693</f>
        <v>0</v>
      </c>
      <c r="K653" s="62"/>
    </row>
    <row r="654" spans="1:11" ht="39.75" customHeight="1" thickBot="1" x14ac:dyDescent="0.3">
      <c r="A654" s="83"/>
      <c r="B654" s="86"/>
      <c r="C654" s="77"/>
      <c r="D654" s="13" t="s">
        <v>6</v>
      </c>
      <c r="E654" s="4">
        <f t="shared" ref="E654:F654" si="736">E664++E669+E674+E679+E684+E689+E694</f>
        <v>0</v>
      </c>
      <c r="F654" s="35">
        <f t="shared" si="736"/>
        <v>0</v>
      </c>
      <c r="G654" s="47">
        <f t="shared" ref="G654:I654" si="737">G664++G669+G674+G679+G684+G689+G694</f>
        <v>0</v>
      </c>
      <c r="H654" s="10">
        <f t="shared" si="737"/>
        <v>0</v>
      </c>
      <c r="I654" s="48">
        <f t="shared" si="737"/>
        <v>0</v>
      </c>
      <c r="J654" s="48">
        <f t="shared" ref="J654" si="738">J664++J669+J674+J679+J684+J689+J694</f>
        <v>0</v>
      </c>
      <c r="K654" s="62"/>
    </row>
    <row r="655" spans="1:11" ht="39.75" customHeight="1" thickBot="1" x14ac:dyDescent="0.3">
      <c r="A655" s="84"/>
      <c r="B655" s="87"/>
      <c r="C655" s="78"/>
      <c r="D655" s="13" t="s">
        <v>7</v>
      </c>
      <c r="E655" s="4">
        <f>E651+E652+E653+E654</f>
        <v>119948</v>
      </c>
      <c r="F655" s="35">
        <f>F651+F652+F653+F654</f>
        <v>40000</v>
      </c>
      <c r="G655" s="47">
        <f t="shared" ref="G655:I655" si="739">G651+G652+G653+G654</f>
        <v>39948</v>
      </c>
      <c r="H655" s="10">
        <f t="shared" si="739"/>
        <v>40000</v>
      </c>
      <c r="I655" s="48">
        <f t="shared" si="739"/>
        <v>0</v>
      </c>
      <c r="J655" s="48">
        <f t="shared" ref="J655" si="740">J651+J652+J653+J654</f>
        <v>0</v>
      </c>
      <c r="K655" s="63"/>
    </row>
    <row r="656" spans="1:11" ht="44.25" customHeight="1" thickBot="1" x14ac:dyDescent="0.3">
      <c r="A656" s="82">
        <v>32</v>
      </c>
      <c r="B656" s="85" t="s">
        <v>142</v>
      </c>
      <c r="C656" s="76" t="s">
        <v>42</v>
      </c>
      <c r="D656" s="13" t="s">
        <v>29</v>
      </c>
      <c r="E656" s="4">
        <f t="shared" ref="E656:F659" si="741">E661</f>
        <v>1102348</v>
      </c>
      <c r="F656" s="35">
        <f t="shared" si="741"/>
        <v>322400</v>
      </c>
      <c r="G656" s="47">
        <f t="shared" ref="G656:I656" si="742">G661</f>
        <v>389948</v>
      </c>
      <c r="H656" s="10">
        <f t="shared" si="742"/>
        <v>390000</v>
      </c>
      <c r="I656" s="48">
        <f t="shared" si="742"/>
        <v>0</v>
      </c>
      <c r="J656" s="48">
        <f t="shared" ref="J656" si="743">J661</f>
        <v>0</v>
      </c>
      <c r="K656" s="61" t="s">
        <v>148</v>
      </c>
    </row>
    <row r="657" spans="1:11" ht="45.75" customHeight="1" thickBot="1" x14ac:dyDescent="0.3">
      <c r="A657" s="83"/>
      <c r="B657" s="86"/>
      <c r="C657" s="77"/>
      <c r="D657" s="13" t="s">
        <v>4</v>
      </c>
      <c r="E657" s="4">
        <f>E712</f>
        <v>38475</v>
      </c>
      <c r="F657" s="35">
        <f>F712</f>
        <v>38475</v>
      </c>
      <c r="G657" s="47">
        <f t="shared" ref="G657:I657" si="744">G712</f>
        <v>0</v>
      </c>
      <c r="H657" s="10">
        <f t="shared" si="744"/>
        <v>0</v>
      </c>
      <c r="I657" s="48">
        <f t="shared" si="744"/>
        <v>0</v>
      </c>
      <c r="J657" s="48">
        <f t="shared" ref="J657" si="745">J712</f>
        <v>0</v>
      </c>
      <c r="K657" s="62"/>
    </row>
    <row r="658" spans="1:11" ht="47.25" customHeight="1" thickBot="1" x14ac:dyDescent="0.3">
      <c r="A658" s="83"/>
      <c r="B658" s="86"/>
      <c r="C658" s="77"/>
      <c r="D658" s="13" t="s">
        <v>5</v>
      </c>
      <c r="E658" s="4">
        <f>E713</f>
        <v>1417</v>
      </c>
      <c r="F658" s="35">
        <f>F713</f>
        <v>1417</v>
      </c>
      <c r="G658" s="47">
        <f t="shared" ref="G658:I658" si="746">G713</f>
        <v>0</v>
      </c>
      <c r="H658" s="10">
        <f t="shared" si="746"/>
        <v>0</v>
      </c>
      <c r="I658" s="48">
        <f t="shared" si="746"/>
        <v>0</v>
      </c>
      <c r="J658" s="48">
        <f t="shared" ref="J658" si="747">J713</f>
        <v>0</v>
      </c>
      <c r="K658" s="62"/>
    </row>
    <row r="659" spans="1:11" ht="39.75" customHeight="1" thickBot="1" x14ac:dyDescent="0.3">
      <c r="A659" s="83"/>
      <c r="B659" s="86"/>
      <c r="C659" s="77"/>
      <c r="D659" s="13" t="s">
        <v>6</v>
      </c>
      <c r="E659" s="4">
        <f t="shared" si="741"/>
        <v>0</v>
      </c>
      <c r="F659" s="35">
        <f t="shared" si="741"/>
        <v>0</v>
      </c>
      <c r="G659" s="47">
        <f t="shared" ref="G659:I659" si="748">G664</f>
        <v>0</v>
      </c>
      <c r="H659" s="10">
        <f t="shared" si="748"/>
        <v>0</v>
      </c>
      <c r="I659" s="48">
        <f t="shared" si="748"/>
        <v>0</v>
      </c>
      <c r="J659" s="48">
        <f t="shared" ref="J659" si="749">J664</f>
        <v>0</v>
      </c>
      <c r="K659" s="62"/>
    </row>
    <row r="660" spans="1:11" ht="39.75" customHeight="1" thickBot="1" x14ac:dyDescent="0.3">
      <c r="A660" s="84"/>
      <c r="B660" s="87"/>
      <c r="C660" s="78"/>
      <c r="D660" s="13" t="s">
        <v>7</v>
      </c>
      <c r="E660" s="4">
        <f t="shared" ref="E660:F660" si="750">E656+E657+E658+E659</f>
        <v>1142240</v>
      </c>
      <c r="F660" s="35">
        <f t="shared" si="750"/>
        <v>362292</v>
      </c>
      <c r="G660" s="47">
        <f t="shared" ref="G660:I660" si="751">G656+G657+G658+G659</f>
        <v>389948</v>
      </c>
      <c r="H660" s="10">
        <f t="shared" si="751"/>
        <v>390000</v>
      </c>
      <c r="I660" s="48">
        <f t="shared" si="751"/>
        <v>0</v>
      </c>
      <c r="J660" s="48">
        <f t="shared" ref="J660" si="752">J656+J657+J658+J659</f>
        <v>0</v>
      </c>
      <c r="K660" s="63"/>
    </row>
    <row r="661" spans="1:11" ht="45.75" customHeight="1" thickBot="1" x14ac:dyDescent="0.3">
      <c r="A661" s="79" t="s">
        <v>170</v>
      </c>
      <c r="B661" s="85" t="s">
        <v>143</v>
      </c>
      <c r="C661" s="76" t="s">
        <v>42</v>
      </c>
      <c r="D661" s="13" t="s">
        <v>29</v>
      </c>
      <c r="E661" s="4">
        <f>E666++E671+E676+E681+E686+E691+E696+E701+E706+E711+E716+E736</f>
        <v>1102348</v>
      </c>
      <c r="F661" s="35">
        <f>F666++F671+F676+F681+F686+F691+F696+F701+F706+F711+F716+F736</f>
        <v>322400</v>
      </c>
      <c r="G661" s="47">
        <f t="shared" ref="G661:I661" si="753">G666++G671+G676+G681+G686+G691+G696+G701+G706+G711+G716+G736</f>
        <v>389948</v>
      </c>
      <c r="H661" s="10">
        <f t="shared" si="753"/>
        <v>390000</v>
      </c>
      <c r="I661" s="48">
        <f t="shared" si="753"/>
        <v>0</v>
      </c>
      <c r="J661" s="48">
        <f t="shared" ref="J661" si="754">J666++J671+J676+J681+J686+J691+J696+J701+J706+J711+J716+J736</f>
        <v>0</v>
      </c>
      <c r="K661" s="61"/>
    </row>
    <row r="662" spans="1:11" ht="45.75" thickBot="1" x14ac:dyDescent="0.3">
      <c r="A662" s="80"/>
      <c r="B662" s="86"/>
      <c r="C662" s="77"/>
      <c r="D662" s="13" t="s">
        <v>4</v>
      </c>
      <c r="E662" s="4">
        <f t="shared" ref="E662:F664" si="755">E667++E672+E677+E682+E687+E692+E697</f>
        <v>0</v>
      </c>
      <c r="F662" s="35">
        <f t="shared" si="755"/>
        <v>0</v>
      </c>
      <c r="G662" s="47">
        <f t="shared" ref="G662:I662" si="756">G667++G672+G677+G682+G687+G692+G697</f>
        <v>0</v>
      </c>
      <c r="H662" s="10">
        <f t="shared" si="756"/>
        <v>0</v>
      </c>
      <c r="I662" s="48">
        <f t="shared" si="756"/>
        <v>0</v>
      </c>
      <c r="J662" s="48">
        <f t="shared" ref="J662" si="757">J667++J672+J677+J682+J687+J692+J697</f>
        <v>0</v>
      </c>
      <c r="K662" s="62"/>
    </row>
    <row r="663" spans="1:11" ht="45.75" thickBot="1" x14ac:dyDescent="0.3">
      <c r="A663" s="80"/>
      <c r="B663" s="86"/>
      <c r="C663" s="77"/>
      <c r="D663" s="13" t="s">
        <v>5</v>
      </c>
      <c r="E663" s="4">
        <f t="shared" si="755"/>
        <v>0</v>
      </c>
      <c r="F663" s="35">
        <f t="shared" si="755"/>
        <v>0</v>
      </c>
      <c r="G663" s="47">
        <f t="shared" ref="G663:I663" si="758">G668++G673+G678+G683+G688+G693+G698</f>
        <v>0</v>
      </c>
      <c r="H663" s="10">
        <f t="shared" si="758"/>
        <v>0</v>
      </c>
      <c r="I663" s="48">
        <f t="shared" si="758"/>
        <v>0</v>
      </c>
      <c r="J663" s="48">
        <f t="shared" ref="J663" si="759">J668++J673+J678+J683+J688+J693+J698</f>
        <v>0</v>
      </c>
      <c r="K663" s="62"/>
    </row>
    <row r="664" spans="1:11" ht="30.75" thickBot="1" x14ac:dyDescent="0.3">
      <c r="A664" s="80"/>
      <c r="B664" s="86"/>
      <c r="C664" s="77"/>
      <c r="D664" s="13" t="s">
        <v>6</v>
      </c>
      <c r="E664" s="4">
        <f t="shared" si="755"/>
        <v>0</v>
      </c>
      <c r="F664" s="35">
        <f t="shared" si="755"/>
        <v>0</v>
      </c>
      <c r="G664" s="47">
        <f t="shared" ref="G664:I664" si="760">G669++G674+G679+G684+G689+G694+G699</f>
        <v>0</v>
      </c>
      <c r="H664" s="10">
        <f t="shared" si="760"/>
        <v>0</v>
      </c>
      <c r="I664" s="48">
        <f t="shared" si="760"/>
        <v>0</v>
      </c>
      <c r="J664" s="48">
        <f t="shared" ref="J664" si="761">J669++J674+J679+J684+J689+J694+J699</f>
        <v>0</v>
      </c>
      <c r="K664" s="62"/>
    </row>
    <row r="665" spans="1:11" ht="16.5" thickBot="1" x14ac:dyDescent="0.3">
      <c r="A665" s="81"/>
      <c r="B665" s="87"/>
      <c r="C665" s="78"/>
      <c r="D665" s="13" t="s">
        <v>7</v>
      </c>
      <c r="E665" s="4">
        <f t="shared" ref="E665:F665" si="762">E661+E662+E663+E664</f>
        <v>1102348</v>
      </c>
      <c r="F665" s="35">
        <f t="shared" si="762"/>
        <v>322400</v>
      </c>
      <c r="G665" s="47">
        <f t="shared" ref="G665:I665" si="763">G661+G662+G663+G664</f>
        <v>389948</v>
      </c>
      <c r="H665" s="10">
        <f t="shared" si="763"/>
        <v>390000</v>
      </c>
      <c r="I665" s="48">
        <f t="shared" si="763"/>
        <v>0</v>
      </c>
      <c r="J665" s="48">
        <f t="shared" ref="J665" si="764">J661+J662+J663+J664</f>
        <v>0</v>
      </c>
      <c r="K665" s="63"/>
    </row>
    <row r="666" spans="1:11" ht="49.5" customHeight="1" thickBot="1" x14ac:dyDescent="0.3">
      <c r="A666" s="79" t="s">
        <v>171</v>
      </c>
      <c r="B666" s="85" t="s">
        <v>15</v>
      </c>
      <c r="C666" s="76" t="s">
        <v>3</v>
      </c>
      <c r="D666" s="13" t="s">
        <v>29</v>
      </c>
      <c r="E666" s="4">
        <f>F666+G666+H666+I666</f>
        <v>26478</v>
      </c>
      <c r="F666" s="35">
        <v>6478</v>
      </c>
      <c r="G666" s="47">
        <v>10000</v>
      </c>
      <c r="H666" s="10">
        <v>10000</v>
      </c>
      <c r="I666" s="48">
        <v>0</v>
      </c>
      <c r="J666" s="48">
        <v>0</v>
      </c>
      <c r="K666" s="61"/>
    </row>
    <row r="667" spans="1:11" ht="49.5" customHeight="1" thickBot="1" x14ac:dyDescent="0.3">
      <c r="A667" s="80"/>
      <c r="B667" s="86"/>
      <c r="C667" s="77"/>
      <c r="D667" s="13" t="s">
        <v>4</v>
      </c>
      <c r="E667" s="4">
        <f t="shared" ref="E667:E669" si="765">F667+G667+H667+I667</f>
        <v>0</v>
      </c>
      <c r="F667" s="35">
        <v>0</v>
      </c>
      <c r="G667" s="47">
        <v>0</v>
      </c>
      <c r="H667" s="10">
        <v>0</v>
      </c>
      <c r="I667" s="48">
        <v>0</v>
      </c>
      <c r="J667" s="48">
        <v>0</v>
      </c>
      <c r="K667" s="62"/>
    </row>
    <row r="668" spans="1:11" ht="46.5" customHeight="1" thickBot="1" x14ac:dyDescent="0.3">
      <c r="A668" s="80"/>
      <c r="B668" s="86"/>
      <c r="C668" s="77"/>
      <c r="D668" s="13" t="s">
        <v>5</v>
      </c>
      <c r="E668" s="4">
        <f t="shared" si="765"/>
        <v>0</v>
      </c>
      <c r="F668" s="35">
        <v>0</v>
      </c>
      <c r="G668" s="47">
        <v>0</v>
      </c>
      <c r="H668" s="10">
        <v>0</v>
      </c>
      <c r="I668" s="48">
        <v>0</v>
      </c>
      <c r="J668" s="48">
        <v>0</v>
      </c>
      <c r="K668" s="62"/>
    </row>
    <row r="669" spans="1:11" ht="40.5" customHeight="1" thickBot="1" x14ac:dyDescent="0.3">
      <c r="A669" s="80"/>
      <c r="B669" s="86"/>
      <c r="C669" s="77"/>
      <c r="D669" s="13" t="s">
        <v>6</v>
      </c>
      <c r="E669" s="4">
        <f t="shared" si="765"/>
        <v>0</v>
      </c>
      <c r="F669" s="35">
        <v>0</v>
      </c>
      <c r="G669" s="47">
        <v>0</v>
      </c>
      <c r="H669" s="10">
        <v>0</v>
      </c>
      <c r="I669" s="48">
        <v>0</v>
      </c>
      <c r="J669" s="48">
        <v>0</v>
      </c>
      <c r="K669" s="62"/>
    </row>
    <row r="670" spans="1:11" ht="16.5" thickBot="1" x14ac:dyDescent="0.3">
      <c r="A670" s="81"/>
      <c r="B670" s="87"/>
      <c r="C670" s="78"/>
      <c r="D670" s="13" t="s">
        <v>7</v>
      </c>
      <c r="E670" s="4">
        <f t="shared" ref="E670:F670" si="766">E666+E667+E668+E669</f>
        <v>26478</v>
      </c>
      <c r="F670" s="35">
        <f t="shared" si="766"/>
        <v>6478</v>
      </c>
      <c r="G670" s="47">
        <f t="shared" ref="G670:I670" si="767">G666+G667+G668+G669</f>
        <v>10000</v>
      </c>
      <c r="H670" s="10">
        <f t="shared" si="767"/>
        <v>10000</v>
      </c>
      <c r="I670" s="48">
        <f t="shared" si="767"/>
        <v>0</v>
      </c>
      <c r="J670" s="48">
        <f t="shared" ref="J670" si="768">J666+J667+J668+J669</f>
        <v>0</v>
      </c>
      <c r="K670" s="63"/>
    </row>
    <row r="671" spans="1:11" ht="45.75" thickBot="1" x14ac:dyDescent="0.3">
      <c r="A671" s="79" t="s">
        <v>172</v>
      </c>
      <c r="B671" s="85" t="s">
        <v>16</v>
      </c>
      <c r="C671" s="76" t="s">
        <v>3</v>
      </c>
      <c r="D671" s="13" t="s">
        <v>29</v>
      </c>
      <c r="E671" s="4">
        <f>F671+G671+H671+I671</f>
        <v>29405</v>
      </c>
      <c r="F671" s="35">
        <v>8406</v>
      </c>
      <c r="G671" s="47">
        <v>8999</v>
      </c>
      <c r="H671" s="10">
        <v>12000</v>
      </c>
      <c r="I671" s="48">
        <v>0</v>
      </c>
      <c r="J671" s="48">
        <v>0</v>
      </c>
      <c r="K671" s="61"/>
    </row>
    <row r="672" spans="1:11" ht="45.75" thickBot="1" x14ac:dyDescent="0.3">
      <c r="A672" s="80"/>
      <c r="B672" s="86"/>
      <c r="C672" s="77"/>
      <c r="D672" s="13" t="s">
        <v>4</v>
      </c>
      <c r="E672" s="4">
        <f t="shared" ref="E672:E674" si="769">F672+G672+H672+I672</f>
        <v>0</v>
      </c>
      <c r="F672" s="35">
        <v>0</v>
      </c>
      <c r="G672" s="47">
        <v>0</v>
      </c>
      <c r="H672" s="10">
        <v>0</v>
      </c>
      <c r="I672" s="48">
        <v>0</v>
      </c>
      <c r="J672" s="48">
        <v>0</v>
      </c>
      <c r="K672" s="62"/>
    </row>
    <row r="673" spans="1:11" ht="45.75" thickBot="1" x14ac:dyDescent="0.3">
      <c r="A673" s="80"/>
      <c r="B673" s="86"/>
      <c r="C673" s="77"/>
      <c r="D673" s="13" t="s">
        <v>5</v>
      </c>
      <c r="E673" s="4">
        <f t="shared" si="769"/>
        <v>0</v>
      </c>
      <c r="F673" s="35">
        <v>0</v>
      </c>
      <c r="G673" s="47">
        <v>0</v>
      </c>
      <c r="H673" s="10">
        <v>0</v>
      </c>
      <c r="I673" s="48">
        <v>0</v>
      </c>
      <c r="J673" s="48">
        <v>0</v>
      </c>
      <c r="K673" s="62"/>
    </row>
    <row r="674" spans="1:11" ht="39" customHeight="1" thickBot="1" x14ac:dyDescent="0.3">
      <c r="A674" s="80"/>
      <c r="B674" s="86"/>
      <c r="C674" s="77"/>
      <c r="D674" s="13" t="s">
        <v>6</v>
      </c>
      <c r="E674" s="4">
        <f t="shared" si="769"/>
        <v>0</v>
      </c>
      <c r="F674" s="35">
        <v>0</v>
      </c>
      <c r="G674" s="47">
        <v>0</v>
      </c>
      <c r="H674" s="10">
        <v>0</v>
      </c>
      <c r="I674" s="48">
        <v>0</v>
      </c>
      <c r="J674" s="48">
        <v>0</v>
      </c>
      <c r="K674" s="62"/>
    </row>
    <row r="675" spans="1:11" ht="29.25" customHeight="1" thickBot="1" x14ac:dyDescent="0.3">
      <c r="A675" s="81"/>
      <c r="B675" s="87"/>
      <c r="C675" s="78"/>
      <c r="D675" s="13" t="s">
        <v>7</v>
      </c>
      <c r="E675" s="4">
        <f t="shared" ref="E675:F675" si="770">E671+E672+E673+E674</f>
        <v>29405</v>
      </c>
      <c r="F675" s="35">
        <f t="shared" si="770"/>
        <v>8406</v>
      </c>
      <c r="G675" s="47">
        <f t="shared" ref="G675:I675" si="771">G671+G672+G673+G674</f>
        <v>8999</v>
      </c>
      <c r="H675" s="10">
        <f t="shared" si="771"/>
        <v>12000</v>
      </c>
      <c r="I675" s="48">
        <f t="shared" si="771"/>
        <v>0</v>
      </c>
      <c r="J675" s="48">
        <f t="shared" ref="J675" si="772">J671+J672+J673+J674</f>
        <v>0</v>
      </c>
      <c r="K675" s="63"/>
    </row>
    <row r="676" spans="1:11" ht="45.75" thickBot="1" x14ac:dyDescent="0.3">
      <c r="A676" s="79" t="s">
        <v>271</v>
      </c>
      <c r="B676" s="85" t="s">
        <v>17</v>
      </c>
      <c r="C676" s="76" t="s">
        <v>3</v>
      </c>
      <c r="D676" s="13" t="s">
        <v>29</v>
      </c>
      <c r="E676" s="4">
        <f>F676+G676+H676+I676</f>
        <v>25845</v>
      </c>
      <c r="F676" s="35">
        <v>5845</v>
      </c>
      <c r="G676" s="47">
        <v>10000</v>
      </c>
      <c r="H676" s="10">
        <v>10000</v>
      </c>
      <c r="I676" s="48">
        <v>0</v>
      </c>
      <c r="J676" s="48">
        <v>0</v>
      </c>
      <c r="K676" s="61"/>
    </row>
    <row r="677" spans="1:11" ht="51" customHeight="1" thickBot="1" x14ac:dyDescent="0.3">
      <c r="A677" s="80"/>
      <c r="B677" s="86"/>
      <c r="C677" s="77"/>
      <c r="D677" s="13" t="s">
        <v>4</v>
      </c>
      <c r="E677" s="4">
        <f t="shared" ref="E677:E679" si="773">F677+G677+H677+I677</f>
        <v>0</v>
      </c>
      <c r="F677" s="35">
        <v>0</v>
      </c>
      <c r="G677" s="47">
        <v>0</v>
      </c>
      <c r="H677" s="10">
        <v>0</v>
      </c>
      <c r="I677" s="48">
        <v>0</v>
      </c>
      <c r="J677" s="48">
        <v>0</v>
      </c>
      <c r="K677" s="62"/>
    </row>
    <row r="678" spans="1:11" ht="55.5" customHeight="1" thickBot="1" x14ac:dyDescent="0.3">
      <c r="A678" s="80"/>
      <c r="B678" s="86"/>
      <c r="C678" s="77"/>
      <c r="D678" s="13" t="s">
        <v>5</v>
      </c>
      <c r="E678" s="4">
        <f t="shared" si="773"/>
        <v>0</v>
      </c>
      <c r="F678" s="35">
        <v>0</v>
      </c>
      <c r="G678" s="47">
        <v>0</v>
      </c>
      <c r="H678" s="10">
        <v>0</v>
      </c>
      <c r="I678" s="48">
        <v>0</v>
      </c>
      <c r="J678" s="48">
        <v>0</v>
      </c>
      <c r="K678" s="62"/>
    </row>
    <row r="679" spans="1:11" ht="37.5" customHeight="1" thickBot="1" x14ac:dyDescent="0.3">
      <c r="A679" s="80"/>
      <c r="B679" s="86"/>
      <c r="C679" s="77"/>
      <c r="D679" s="13" t="s">
        <v>6</v>
      </c>
      <c r="E679" s="4">
        <f t="shared" si="773"/>
        <v>0</v>
      </c>
      <c r="F679" s="35">
        <v>0</v>
      </c>
      <c r="G679" s="47">
        <v>0</v>
      </c>
      <c r="H679" s="10">
        <v>0</v>
      </c>
      <c r="I679" s="48">
        <v>0</v>
      </c>
      <c r="J679" s="48">
        <v>0</v>
      </c>
      <c r="K679" s="62"/>
    </row>
    <row r="680" spans="1:11" ht="22.5" customHeight="1" thickBot="1" x14ac:dyDescent="0.3">
      <c r="A680" s="81"/>
      <c r="B680" s="87"/>
      <c r="C680" s="78"/>
      <c r="D680" s="13" t="s">
        <v>7</v>
      </c>
      <c r="E680" s="4">
        <f t="shared" ref="E680:F680" si="774">E676+E677+E678+E679</f>
        <v>25845</v>
      </c>
      <c r="F680" s="35">
        <f t="shared" si="774"/>
        <v>5845</v>
      </c>
      <c r="G680" s="47">
        <f t="shared" ref="G680:I680" si="775">G676+G677+G678+G679</f>
        <v>10000</v>
      </c>
      <c r="H680" s="10">
        <f t="shared" si="775"/>
        <v>10000</v>
      </c>
      <c r="I680" s="48">
        <f t="shared" si="775"/>
        <v>0</v>
      </c>
      <c r="J680" s="48">
        <f t="shared" ref="J680" si="776">J676+J677+J678+J679</f>
        <v>0</v>
      </c>
      <c r="K680" s="63"/>
    </row>
    <row r="681" spans="1:11" ht="45.75" thickBot="1" x14ac:dyDescent="0.3">
      <c r="A681" s="79" t="s">
        <v>272</v>
      </c>
      <c r="B681" s="85" t="s">
        <v>18</v>
      </c>
      <c r="C681" s="76" t="s">
        <v>3</v>
      </c>
      <c r="D681" s="13" t="s">
        <v>29</v>
      </c>
      <c r="E681" s="31">
        <f>F681+G681+H681+I681</f>
        <v>415958</v>
      </c>
      <c r="F681" s="36">
        <v>130000</v>
      </c>
      <c r="G681" s="49">
        <v>146036</v>
      </c>
      <c r="H681" s="44">
        <v>139922</v>
      </c>
      <c r="I681" s="50">
        <v>0</v>
      </c>
      <c r="J681" s="50">
        <v>0</v>
      </c>
      <c r="K681" s="61"/>
    </row>
    <row r="682" spans="1:11" ht="45.75" thickBot="1" x14ac:dyDescent="0.3">
      <c r="A682" s="80"/>
      <c r="B682" s="86"/>
      <c r="C682" s="77"/>
      <c r="D682" s="13" t="s">
        <v>4</v>
      </c>
      <c r="E682" s="31">
        <f t="shared" ref="E682:E684" si="777">F682+G682+H682+I682</f>
        <v>0</v>
      </c>
      <c r="F682" s="36">
        <v>0</v>
      </c>
      <c r="G682" s="49">
        <v>0</v>
      </c>
      <c r="H682" s="44">
        <v>0</v>
      </c>
      <c r="I682" s="50">
        <v>0</v>
      </c>
      <c r="J682" s="50">
        <v>0</v>
      </c>
      <c r="K682" s="62"/>
    </row>
    <row r="683" spans="1:11" ht="45.75" thickBot="1" x14ac:dyDescent="0.3">
      <c r="A683" s="80"/>
      <c r="B683" s="86"/>
      <c r="C683" s="77"/>
      <c r="D683" s="13" t="s">
        <v>5</v>
      </c>
      <c r="E683" s="31">
        <f t="shared" si="777"/>
        <v>0</v>
      </c>
      <c r="F683" s="36">
        <v>0</v>
      </c>
      <c r="G683" s="49">
        <v>0</v>
      </c>
      <c r="H683" s="44">
        <v>0</v>
      </c>
      <c r="I683" s="50">
        <v>0</v>
      </c>
      <c r="J683" s="50">
        <v>0</v>
      </c>
      <c r="K683" s="62"/>
    </row>
    <row r="684" spans="1:11" ht="30.75" thickBot="1" x14ac:dyDescent="0.3">
      <c r="A684" s="80"/>
      <c r="B684" s="86"/>
      <c r="C684" s="77"/>
      <c r="D684" s="13" t="s">
        <v>6</v>
      </c>
      <c r="E684" s="31">
        <f t="shared" si="777"/>
        <v>0</v>
      </c>
      <c r="F684" s="36">
        <v>0</v>
      </c>
      <c r="G684" s="49">
        <v>0</v>
      </c>
      <c r="H684" s="44">
        <v>0</v>
      </c>
      <c r="I684" s="50">
        <v>0</v>
      </c>
      <c r="J684" s="50">
        <v>0</v>
      </c>
      <c r="K684" s="62"/>
    </row>
    <row r="685" spans="1:11" ht="16.5" thickBot="1" x14ac:dyDescent="0.3">
      <c r="A685" s="81"/>
      <c r="B685" s="87"/>
      <c r="C685" s="78"/>
      <c r="D685" s="13" t="s">
        <v>7</v>
      </c>
      <c r="E685" s="31">
        <f t="shared" ref="E685:F685" si="778">E681+E682+E683+E684</f>
        <v>415958</v>
      </c>
      <c r="F685" s="36">
        <f t="shared" si="778"/>
        <v>130000</v>
      </c>
      <c r="G685" s="49">
        <f t="shared" ref="G685:I685" si="779">G681+G682+G683+G684</f>
        <v>146036</v>
      </c>
      <c r="H685" s="44">
        <f t="shared" si="779"/>
        <v>139922</v>
      </c>
      <c r="I685" s="50">
        <f t="shared" si="779"/>
        <v>0</v>
      </c>
      <c r="J685" s="50">
        <f t="shared" ref="J685" si="780">J681+J682+J683+J684</f>
        <v>0</v>
      </c>
      <c r="K685" s="63"/>
    </row>
    <row r="686" spans="1:11" ht="45.75" thickBot="1" x14ac:dyDescent="0.3">
      <c r="A686" s="79" t="s">
        <v>273</v>
      </c>
      <c r="B686" s="85" t="s">
        <v>19</v>
      </c>
      <c r="C686" s="76" t="s">
        <v>3</v>
      </c>
      <c r="D686" s="13" t="s">
        <v>29</v>
      </c>
      <c r="E686" s="31">
        <f>F686+G686+H686+I686</f>
        <v>191469</v>
      </c>
      <c r="F686" s="36">
        <v>64804</v>
      </c>
      <c r="G686" s="49">
        <v>58965</v>
      </c>
      <c r="H686" s="44">
        <v>67700</v>
      </c>
      <c r="I686" s="50">
        <v>0</v>
      </c>
      <c r="J686" s="50">
        <v>0</v>
      </c>
      <c r="K686" s="61"/>
    </row>
    <row r="687" spans="1:11" ht="45.75" thickBot="1" x14ac:dyDescent="0.3">
      <c r="A687" s="80"/>
      <c r="B687" s="86"/>
      <c r="C687" s="77"/>
      <c r="D687" s="13" t="s">
        <v>4</v>
      </c>
      <c r="E687" s="4">
        <f t="shared" ref="E687:E689" si="781">F687+G687+H687+I687</f>
        <v>0</v>
      </c>
      <c r="F687" s="35">
        <v>0</v>
      </c>
      <c r="G687" s="47">
        <v>0</v>
      </c>
      <c r="H687" s="10">
        <v>0</v>
      </c>
      <c r="I687" s="48">
        <v>0</v>
      </c>
      <c r="J687" s="48">
        <v>0</v>
      </c>
      <c r="K687" s="62"/>
    </row>
    <row r="688" spans="1:11" ht="45.75" thickBot="1" x14ac:dyDescent="0.3">
      <c r="A688" s="80"/>
      <c r="B688" s="86"/>
      <c r="C688" s="77"/>
      <c r="D688" s="13" t="s">
        <v>5</v>
      </c>
      <c r="E688" s="4">
        <f t="shared" si="781"/>
        <v>0</v>
      </c>
      <c r="F688" s="35">
        <v>0</v>
      </c>
      <c r="G688" s="47">
        <v>0</v>
      </c>
      <c r="H688" s="10">
        <v>0</v>
      </c>
      <c r="I688" s="48">
        <v>0</v>
      </c>
      <c r="J688" s="48">
        <v>0</v>
      </c>
      <c r="K688" s="62"/>
    </row>
    <row r="689" spans="1:11" ht="30.75" thickBot="1" x14ac:dyDescent="0.3">
      <c r="A689" s="80"/>
      <c r="B689" s="86"/>
      <c r="C689" s="77"/>
      <c r="D689" s="13" t="s">
        <v>6</v>
      </c>
      <c r="E689" s="4">
        <f t="shared" si="781"/>
        <v>0</v>
      </c>
      <c r="F689" s="35">
        <v>0</v>
      </c>
      <c r="G689" s="47">
        <v>0</v>
      </c>
      <c r="H689" s="10">
        <v>0</v>
      </c>
      <c r="I689" s="48">
        <v>0</v>
      </c>
      <c r="J689" s="48">
        <v>0</v>
      </c>
      <c r="K689" s="62"/>
    </row>
    <row r="690" spans="1:11" ht="16.5" thickBot="1" x14ac:dyDescent="0.3">
      <c r="A690" s="81"/>
      <c r="B690" s="87"/>
      <c r="C690" s="78"/>
      <c r="D690" s="13" t="s">
        <v>7</v>
      </c>
      <c r="E690" s="4">
        <f t="shared" ref="E690:F690" si="782">E686+E687+E688+E689</f>
        <v>191469</v>
      </c>
      <c r="F690" s="35">
        <f t="shared" si="782"/>
        <v>64804</v>
      </c>
      <c r="G690" s="47">
        <f t="shared" ref="G690:I690" si="783">G686+G687+G688+G689</f>
        <v>58965</v>
      </c>
      <c r="H690" s="10">
        <f t="shared" si="783"/>
        <v>67700</v>
      </c>
      <c r="I690" s="48">
        <f t="shared" si="783"/>
        <v>0</v>
      </c>
      <c r="J690" s="48">
        <f t="shared" ref="J690" si="784">J686+J687+J688+J689</f>
        <v>0</v>
      </c>
      <c r="K690" s="63"/>
    </row>
    <row r="691" spans="1:11" ht="45.75" thickBot="1" x14ac:dyDescent="0.3">
      <c r="A691" s="79" t="s">
        <v>274</v>
      </c>
      <c r="B691" s="85" t="s">
        <v>20</v>
      </c>
      <c r="C691" s="76" t="s">
        <v>3</v>
      </c>
      <c r="D691" s="13" t="s">
        <v>29</v>
      </c>
      <c r="E691" s="4">
        <f>F691+G691+H691+I691</f>
        <v>80667</v>
      </c>
      <c r="F691" s="35">
        <v>20589</v>
      </c>
      <c r="G691" s="47">
        <v>30000</v>
      </c>
      <c r="H691" s="10">
        <v>30078</v>
      </c>
      <c r="I691" s="48">
        <v>0</v>
      </c>
      <c r="J691" s="48">
        <v>0</v>
      </c>
      <c r="K691" s="61"/>
    </row>
    <row r="692" spans="1:11" ht="45.75" thickBot="1" x14ac:dyDescent="0.3">
      <c r="A692" s="80"/>
      <c r="B692" s="86"/>
      <c r="C692" s="77"/>
      <c r="D692" s="13" t="s">
        <v>4</v>
      </c>
      <c r="E692" s="4">
        <f t="shared" ref="E692:E694" si="785">F692+G692+H692+I692</f>
        <v>0</v>
      </c>
      <c r="F692" s="35">
        <v>0</v>
      </c>
      <c r="G692" s="47">
        <v>0</v>
      </c>
      <c r="H692" s="10">
        <v>0</v>
      </c>
      <c r="I692" s="48">
        <v>0</v>
      </c>
      <c r="J692" s="48">
        <v>0</v>
      </c>
      <c r="K692" s="62"/>
    </row>
    <row r="693" spans="1:11" ht="45.75" thickBot="1" x14ac:dyDescent="0.3">
      <c r="A693" s="80"/>
      <c r="B693" s="86"/>
      <c r="C693" s="77"/>
      <c r="D693" s="13" t="s">
        <v>5</v>
      </c>
      <c r="E693" s="4">
        <f t="shared" si="785"/>
        <v>0</v>
      </c>
      <c r="F693" s="35">
        <v>0</v>
      </c>
      <c r="G693" s="47">
        <v>0</v>
      </c>
      <c r="H693" s="10">
        <v>0</v>
      </c>
      <c r="I693" s="48">
        <v>0</v>
      </c>
      <c r="J693" s="48">
        <v>0</v>
      </c>
      <c r="K693" s="62"/>
    </row>
    <row r="694" spans="1:11" ht="30.75" thickBot="1" x14ac:dyDescent="0.3">
      <c r="A694" s="80"/>
      <c r="B694" s="86"/>
      <c r="C694" s="77"/>
      <c r="D694" s="13" t="s">
        <v>6</v>
      </c>
      <c r="E694" s="4">
        <f t="shared" si="785"/>
        <v>0</v>
      </c>
      <c r="F694" s="35">
        <v>0</v>
      </c>
      <c r="G694" s="47">
        <v>0</v>
      </c>
      <c r="H694" s="10">
        <v>0</v>
      </c>
      <c r="I694" s="48">
        <v>0</v>
      </c>
      <c r="J694" s="48">
        <v>0</v>
      </c>
      <c r="K694" s="62"/>
    </row>
    <row r="695" spans="1:11" ht="16.5" thickBot="1" x14ac:dyDescent="0.3">
      <c r="A695" s="81"/>
      <c r="B695" s="87"/>
      <c r="C695" s="78"/>
      <c r="D695" s="13" t="s">
        <v>7</v>
      </c>
      <c r="E695" s="4">
        <f t="shared" ref="E695:F695" si="786">E691+E692+E693+E694</f>
        <v>80667</v>
      </c>
      <c r="F695" s="35">
        <f t="shared" si="786"/>
        <v>20589</v>
      </c>
      <c r="G695" s="47">
        <f t="shared" ref="G695:I695" si="787">G691+G692+G693+G694</f>
        <v>30000</v>
      </c>
      <c r="H695" s="10">
        <f t="shared" si="787"/>
        <v>30078</v>
      </c>
      <c r="I695" s="48">
        <f t="shared" si="787"/>
        <v>0</v>
      </c>
      <c r="J695" s="48">
        <f t="shared" ref="J695" si="788">J691+J692+J693+J694</f>
        <v>0</v>
      </c>
      <c r="K695" s="63"/>
    </row>
    <row r="696" spans="1:11" ht="45.75" thickBot="1" x14ac:dyDescent="0.3">
      <c r="A696" s="79" t="s">
        <v>275</v>
      </c>
      <c r="B696" s="85" t="s">
        <v>21</v>
      </c>
      <c r="C696" s="76" t="s">
        <v>3</v>
      </c>
      <c r="D696" s="13" t="s">
        <v>29</v>
      </c>
      <c r="E696" s="31">
        <f>F696+G696+H696+I696</f>
        <v>45120</v>
      </c>
      <c r="F696" s="36">
        <v>13120</v>
      </c>
      <c r="G696" s="49">
        <v>16000</v>
      </c>
      <c r="H696" s="44">
        <v>16000</v>
      </c>
      <c r="I696" s="50">
        <v>0</v>
      </c>
      <c r="J696" s="50">
        <v>0</v>
      </c>
      <c r="K696" s="61"/>
    </row>
    <row r="697" spans="1:11" ht="45.75" thickBot="1" x14ac:dyDescent="0.3">
      <c r="A697" s="80"/>
      <c r="B697" s="86"/>
      <c r="C697" s="77"/>
      <c r="D697" s="13" t="s">
        <v>4</v>
      </c>
      <c r="E697" s="4">
        <f t="shared" ref="E697:E699" si="789">F697+G697+H697+I697</f>
        <v>0</v>
      </c>
      <c r="F697" s="35">
        <v>0</v>
      </c>
      <c r="G697" s="47">
        <v>0</v>
      </c>
      <c r="H697" s="10">
        <v>0</v>
      </c>
      <c r="I697" s="48">
        <v>0</v>
      </c>
      <c r="J697" s="48">
        <v>0</v>
      </c>
      <c r="K697" s="62"/>
    </row>
    <row r="698" spans="1:11" ht="45.75" thickBot="1" x14ac:dyDescent="0.3">
      <c r="A698" s="80"/>
      <c r="B698" s="86"/>
      <c r="C698" s="77"/>
      <c r="D698" s="13" t="s">
        <v>5</v>
      </c>
      <c r="E698" s="4">
        <f t="shared" si="789"/>
        <v>0</v>
      </c>
      <c r="F698" s="35">
        <v>0</v>
      </c>
      <c r="G698" s="47">
        <v>0</v>
      </c>
      <c r="H698" s="10">
        <v>0</v>
      </c>
      <c r="I698" s="48">
        <v>0</v>
      </c>
      <c r="J698" s="48">
        <v>0</v>
      </c>
      <c r="K698" s="62"/>
    </row>
    <row r="699" spans="1:11" ht="30.75" thickBot="1" x14ac:dyDescent="0.3">
      <c r="A699" s="80"/>
      <c r="B699" s="86"/>
      <c r="C699" s="77"/>
      <c r="D699" s="13" t="s">
        <v>6</v>
      </c>
      <c r="E699" s="4">
        <f t="shared" si="789"/>
        <v>0</v>
      </c>
      <c r="F699" s="35">
        <v>0</v>
      </c>
      <c r="G699" s="47">
        <v>0</v>
      </c>
      <c r="H699" s="10">
        <v>0</v>
      </c>
      <c r="I699" s="48">
        <v>0</v>
      </c>
      <c r="J699" s="48">
        <v>0</v>
      </c>
      <c r="K699" s="62"/>
    </row>
    <row r="700" spans="1:11" ht="16.5" thickBot="1" x14ac:dyDescent="0.3">
      <c r="A700" s="81"/>
      <c r="B700" s="87"/>
      <c r="C700" s="78"/>
      <c r="D700" s="13" t="s">
        <v>7</v>
      </c>
      <c r="E700" s="4">
        <f t="shared" ref="E700:F700" si="790">E696+E697+E698+E699</f>
        <v>45120</v>
      </c>
      <c r="F700" s="35">
        <f t="shared" si="790"/>
        <v>13120</v>
      </c>
      <c r="G700" s="47">
        <f t="shared" ref="G700:I700" si="791">G696+G697+G698+G699</f>
        <v>16000</v>
      </c>
      <c r="H700" s="10">
        <f t="shared" si="791"/>
        <v>16000</v>
      </c>
      <c r="I700" s="48">
        <f t="shared" si="791"/>
        <v>0</v>
      </c>
      <c r="J700" s="48">
        <f t="shared" ref="J700" si="792">J696+J697+J698+J699</f>
        <v>0</v>
      </c>
      <c r="K700" s="63"/>
    </row>
    <row r="701" spans="1:11" ht="45.75" thickBot="1" x14ac:dyDescent="0.3">
      <c r="A701" s="79" t="s">
        <v>276</v>
      </c>
      <c r="B701" s="85" t="s">
        <v>39</v>
      </c>
      <c r="C701" s="76" t="s">
        <v>51</v>
      </c>
      <c r="D701" s="13" t="s">
        <v>29</v>
      </c>
      <c r="E701" s="4">
        <f>F701+G701+H701+I701</f>
        <v>119948</v>
      </c>
      <c r="F701" s="35">
        <v>40000</v>
      </c>
      <c r="G701" s="47">
        <v>39948</v>
      </c>
      <c r="H701" s="10">
        <v>40000</v>
      </c>
      <c r="I701" s="48">
        <v>0</v>
      </c>
      <c r="J701" s="48">
        <v>0</v>
      </c>
      <c r="K701" s="61"/>
    </row>
    <row r="702" spans="1:11" ht="45.75" thickBot="1" x14ac:dyDescent="0.3">
      <c r="A702" s="80"/>
      <c r="B702" s="86"/>
      <c r="C702" s="77"/>
      <c r="D702" s="13" t="s">
        <v>4</v>
      </c>
      <c r="E702" s="4">
        <f t="shared" ref="E702:E704" si="793">F702+G702+H702+I702</f>
        <v>0</v>
      </c>
      <c r="F702" s="35">
        <v>0</v>
      </c>
      <c r="G702" s="47">
        <v>0</v>
      </c>
      <c r="H702" s="10">
        <v>0</v>
      </c>
      <c r="I702" s="48">
        <v>0</v>
      </c>
      <c r="J702" s="48">
        <v>0</v>
      </c>
      <c r="K702" s="62"/>
    </row>
    <row r="703" spans="1:11" ht="45.75" thickBot="1" x14ac:dyDescent="0.3">
      <c r="A703" s="80"/>
      <c r="B703" s="86"/>
      <c r="C703" s="77"/>
      <c r="D703" s="13" t="s">
        <v>5</v>
      </c>
      <c r="E703" s="4">
        <f t="shared" si="793"/>
        <v>0</v>
      </c>
      <c r="F703" s="35">
        <v>0</v>
      </c>
      <c r="G703" s="47">
        <v>0</v>
      </c>
      <c r="H703" s="10">
        <v>0</v>
      </c>
      <c r="I703" s="48">
        <v>0</v>
      </c>
      <c r="J703" s="48">
        <v>0</v>
      </c>
      <c r="K703" s="62"/>
    </row>
    <row r="704" spans="1:11" ht="30.75" thickBot="1" x14ac:dyDescent="0.3">
      <c r="A704" s="80"/>
      <c r="B704" s="86"/>
      <c r="C704" s="77"/>
      <c r="D704" s="13" t="s">
        <v>6</v>
      </c>
      <c r="E704" s="4">
        <f t="shared" si="793"/>
        <v>0</v>
      </c>
      <c r="F704" s="35">
        <v>0</v>
      </c>
      <c r="G704" s="47">
        <v>0</v>
      </c>
      <c r="H704" s="10">
        <v>0</v>
      </c>
      <c r="I704" s="48">
        <v>0</v>
      </c>
      <c r="J704" s="48">
        <v>0</v>
      </c>
      <c r="K704" s="62"/>
    </row>
    <row r="705" spans="1:11" ht="16.5" thickBot="1" x14ac:dyDescent="0.3">
      <c r="A705" s="81"/>
      <c r="B705" s="87"/>
      <c r="C705" s="78"/>
      <c r="D705" s="13" t="s">
        <v>7</v>
      </c>
      <c r="E705" s="4">
        <f t="shared" ref="E705:F705" si="794">E701+E702+E703+E704</f>
        <v>119948</v>
      </c>
      <c r="F705" s="35">
        <f t="shared" si="794"/>
        <v>40000</v>
      </c>
      <c r="G705" s="47">
        <f t="shared" ref="G705:I705" si="795">G701+G702+G703+G704</f>
        <v>39948</v>
      </c>
      <c r="H705" s="10">
        <f t="shared" si="795"/>
        <v>40000</v>
      </c>
      <c r="I705" s="48">
        <f t="shared" si="795"/>
        <v>0</v>
      </c>
      <c r="J705" s="48">
        <f t="shared" ref="J705" si="796">J701+J702+J703+J704</f>
        <v>0</v>
      </c>
      <c r="K705" s="63"/>
    </row>
    <row r="706" spans="1:11" ht="45.75" thickBot="1" x14ac:dyDescent="0.3">
      <c r="A706" s="79" t="s">
        <v>277</v>
      </c>
      <c r="B706" s="85" t="s">
        <v>40</v>
      </c>
      <c r="C706" s="76" t="s">
        <v>3</v>
      </c>
      <c r="D706" s="13" t="s">
        <v>29</v>
      </c>
      <c r="E706" s="4">
        <f>F706+G706+H706+I706</f>
        <v>78000</v>
      </c>
      <c r="F706" s="35">
        <v>13700</v>
      </c>
      <c r="G706" s="47">
        <v>15000</v>
      </c>
      <c r="H706" s="10">
        <v>49300</v>
      </c>
      <c r="I706" s="48">
        <v>0</v>
      </c>
      <c r="J706" s="48">
        <v>0</v>
      </c>
      <c r="K706" s="61"/>
    </row>
    <row r="707" spans="1:11" ht="45.75" thickBot="1" x14ac:dyDescent="0.3">
      <c r="A707" s="80"/>
      <c r="B707" s="86"/>
      <c r="C707" s="77"/>
      <c r="D707" s="13" t="s">
        <v>4</v>
      </c>
      <c r="E707" s="4">
        <f t="shared" ref="E707:E709" si="797">F707+G707+H707+I707</f>
        <v>0</v>
      </c>
      <c r="F707" s="35">
        <v>0</v>
      </c>
      <c r="G707" s="47">
        <v>0</v>
      </c>
      <c r="H707" s="10">
        <v>0</v>
      </c>
      <c r="I707" s="48">
        <v>0</v>
      </c>
      <c r="J707" s="48">
        <v>0</v>
      </c>
      <c r="K707" s="62"/>
    </row>
    <row r="708" spans="1:11" ht="45.75" thickBot="1" x14ac:dyDescent="0.3">
      <c r="A708" s="80"/>
      <c r="B708" s="86"/>
      <c r="C708" s="77"/>
      <c r="D708" s="13" t="s">
        <v>5</v>
      </c>
      <c r="E708" s="4">
        <f t="shared" si="797"/>
        <v>0</v>
      </c>
      <c r="F708" s="35">
        <v>0</v>
      </c>
      <c r="G708" s="47">
        <v>0</v>
      </c>
      <c r="H708" s="10">
        <v>0</v>
      </c>
      <c r="I708" s="48">
        <v>0</v>
      </c>
      <c r="J708" s="48">
        <v>0</v>
      </c>
      <c r="K708" s="62"/>
    </row>
    <row r="709" spans="1:11" ht="30.75" thickBot="1" x14ac:dyDescent="0.3">
      <c r="A709" s="80"/>
      <c r="B709" s="86"/>
      <c r="C709" s="77"/>
      <c r="D709" s="13" t="s">
        <v>6</v>
      </c>
      <c r="E709" s="4">
        <f t="shared" si="797"/>
        <v>0</v>
      </c>
      <c r="F709" s="35">
        <v>0</v>
      </c>
      <c r="G709" s="47">
        <v>0</v>
      </c>
      <c r="H709" s="10">
        <v>0</v>
      </c>
      <c r="I709" s="48">
        <v>0</v>
      </c>
      <c r="J709" s="48">
        <v>0</v>
      </c>
      <c r="K709" s="62"/>
    </row>
    <row r="710" spans="1:11" ht="16.5" thickBot="1" x14ac:dyDescent="0.3">
      <c r="A710" s="81"/>
      <c r="B710" s="87"/>
      <c r="C710" s="78"/>
      <c r="D710" s="13" t="s">
        <v>7</v>
      </c>
      <c r="E710" s="4">
        <f t="shared" ref="E710:F710" si="798">E706+E707+E708+E709</f>
        <v>78000</v>
      </c>
      <c r="F710" s="35">
        <f t="shared" si="798"/>
        <v>13700</v>
      </c>
      <c r="G710" s="47">
        <f t="shared" ref="G710:I710" si="799">G706+G707+G708+G709</f>
        <v>15000</v>
      </c>
      <c r="H710" s="10">
        <f t="shared" si="799"/>
        <v>49300</v>
      </c>
      <c r="I710" s="48">
        <f t="shared" si="799"/>
        <v>0</v>
      </c>
      <c r="J710" s="48">
        <f t="shared" ref="J710" si="800">J706+J707+J708+J709</f>
        <v>0</v>
      </c>
      <c r="K710" s="63"/>
    </row>
    <row r="711" spans="1:11" ht="45.75" thickBot="1" x14ac:dyDescent="0.3">
      <c r="A711" s="79" t="s">
        <v>278</v>
      </c>
      <c r="B711" s="67" t="s">
        <v>54</v>
      </c>
      <c r="C711" s="76" t="s">
        <v>3</v>
      </c>
      <c r="D711" s="13" t="s">
        <v>29</v>
      </c>
      <c r="E711" s="4">
        <f>F711+G711+H711+I711</f>
        <v>40608</v>
      </c>
      <c r="F711" s="35">
        <v>10608</v>
      </c>
      <c r="G711" s="47">
        <v>15000</v>
      </c>
      <c r="H711" s="10">
        <v>15000</v>
      </c>
      <c r="I711" s="48">
        <v>0</v>
      </c>
      <c r="J711" s="48">
        <v>0</v>
      </c>
      <c r="K711" s="61"/>
    </row>
    <row r="712" spans="1:11" ht="45.75" thickBot="1" x14ac:dyDescent="0.3">
      <c r="A712" s="80"/>
      <c r="B712" s="68"/>
      <c r="C712" s="77"/>
      <c r="D712" s="13" t="s">
        <v>4</v>
      </c>
      <c r="E712" s="4">
        <f t="shared" ref="E712:E714" si="801">F712+G712+H712+I712</f>
        <v>38475</v>
      </c>
      <c r="F712" s="35">
        <v>38475</v>
      </c>
      <c r="G712" s="47">
        <v>0</v>
      </c>
      <c r="H712" s="10">
        <v>0</v>
      </c>
      <c r="I712" s="48">
        <v>0</v>
      </c>
      <c r="J712" s="48">
        <v>0</v>
      </c>
      <c r="K712" s="62"/>
    </row>
    <row r="713" spans="1:11" ht="45.75" thickBot="1" x14ac:dyDescent="0.3">
      <c r="A713" s="80"/>
      <c r="B713" s="68"/>
      <c r="C713" s="77"/>
      <c r="D713" s="13" t="s">
        <v>5</v>
      </c>
      <c r="E713" s="4">
        <f t="shared" si="801"/>
        <v>1417</v>
      </c>
      <c r="F713" s="35">
        <v>1417</v>
      </c>
      <c r="G713" s="47">
        <v>0</v>
      </c>
      <c r="H713" s="10">
        <v>0</v>
      </c>
      <c r="I713" s="48">
        <v>0</v>
      </c>
      <c r="J713" s="48">
        <v>0</v>
      </c>
      <c r="K713" s="62"/>
    </row>
    <row r="714" spans="1:11" ht="30.75" thickBot="1" x14ac:dyDescent="0.3">
      <c r="A714" s="80"/>
      <c r="B714" s="68"/>
      <c r="C714" s="77"/>
      <c r="D714" s="13" t="s">
        <v>6</v>
      </c>
      <c r="E714" s="4">
        <f t="shared" si="801"/>
        <v>0</v>
      </c>
      <c r="F714" s="35">
        <v>0</v>
      </c>
      <c r="G714" s="47">
        <v>0</v>
      </c>
      <c r="H714" s="10">
        <v>0</v>
      </c>
      <c r="I714" s="48">
        <v>0</v>
      </c>
      <c r="J714" s="48">
        <v>0</v>
      </c>
      <c r="K714" s="62"/>
    </row>
    <row r="715" spans="1:11" ht="16.5" thickBot="1" x14ac:dyDescent="0.3">
      <c r="A715" s="81"/>
      <c r="B715" s="69"/>
      <c r="C715" s="78"/>
      <c r="D715" s="13" t="s">
        <v>7</v>
      </c>
      <c r="E715" s="4">
        <f t="shared" ref="E715:F715" si="802">E711+E712+E713+E714</f>
        <v>80500</v>
      </c>
      <c r="F715" s="35">
        <f t="shared" si="802"/>
        <v>50500</v>
      </c>
      <c r="G715" s="47">
        <f t="shared" ref="G715:I715" si="803">G711+G712+G713+G714</f>
        <v>15000</v>
      </c>
      <c r="H715" s="10">
        <f t="shared" si="803"/>
        <v>15000</v>
      </c>
      <c r="I715" s="48">
        <f t="shared" si="803"/>
        <v>0</v>
      </c>
      <c r="J715" s="48">
        <f t="shared" ref="J715" si="804">J711+J712+J713+J714</f>
        <v>0</v>
      </c>
      <c r="K715" s="63"/>
    </row>
    <row r="716" spans="1:11" ht="45.75" thickBot="1" x14ac:dyDescent="0.3">
      <c r="A716" s="79" t="s">
        <v>279</v>
      </c>
      <c r="B716" s="67" t="s">
        <v>53</v>
      </c>
      <c r="C716" s="76" t="s">
        <v>3</v>
      </c>
      <c r="D716" s="13" t="s">
        <v>29</v>
      </c>
      <c r="E716" s="4">
        <f>F716+G716+H716+I716</f>
        <v>18850</v>
      </c>
      <c r="F716" s="35">
        <v>8850</v>
      </c>
      <c r="G716" s="47">
        <v>10000</v>
      </c>
      <c r="H716" s="10">
        <v>0</v>
      </c>
      <c r="I716" s="48">
        <v>0</v>
      </c>
      <c r="J716" s="48">
        <v>0</v>
      </c>
      <c r="K716" s="61"/>
    </row>
    <row r="717" spans="1:11" ht="45.75" thickBot="1" x14ac:dyDescent="0.3">
      <c r="A717" s="80"/>
      <c r="B717" s="68"/>
      <c r="C717" s="77"/>
      <c r="D717" s="13" t="s">
        <v>4</v>
      </c>
      <c r="E717" s="4">
        <f t="shared" ref="E717:E719" si="805">F717+G717+H717+I717</f>
        <v>0</v>
      </c>
      <c r="F717" s="35">
        <v>0</v>
      </c>
      <c r="G717" s="47">
        <v>0</v>
      </c>
      <c r="H717" s="10">
        <v>0</v>
      </c>
      <c r="I717" s="48">
        <v>0</v>
      </c>
      <c r="J717" s="48">
        <v>0</v>
      </c>
      <c r="K717" s="62"/>
    </row>
    <row r="718" spans="1:11" ht="45.75" thickBot="1" x14ac:dyDescent="0.3">
      <c r="A718" s="80"/>
      <c r="B718" s="68"/>
      <c r="C718" s="77"/>
      <c r="D718" s="13" t="s">
        <v>5</v>
      </c>
      <c r="E718" s="4">
        <f t="shared" si="805"/>
        <v>0</v>
      </c>
      <c r="F718" s="35">
        <v>0</v>
      </c>
      <c r="G718" s="47">
        <v>0</v>
      </c>
      <c r="H718" s="10">
        <v>0</v>
      </c>
      <c r="I718" s="48">
        <v>0</v>
      </c>
      <c r="J718" s="48">
        <v>0</v>
      </c>
      <c r="K718" s="62"/>
    </row>
    <row r="719" spans="1:11" ht="30.75" thickBot="1" x14ac:dyDescent="0.3">
      <c r="A719" s="80"/>
      <c r="B719" s="68"/>
      <c r="C719" s="77"/>
      <c r="D719" s="13" t="s">
        <v>6</v>
      </c>
      <c r="E719" s="4">
        <f t="shared" si="805"/>
        <v>0</v>
      </c>
      <c r="F719" s="35">
        <v>0</v>
      </c>
      <c r="G719" s="47">
        <v>0</v>
      </c>
      <c r="H719" s="10">
        <v>0</v>
      </c>
      <c r="I719" s="48">
        <v>0</v>
      </c>
      <c r="J719" s="48">
        <v>0</v>
      </c>
      <c r="K719" s="62"/>
    </row>
    <row r="720" spans="1:11" ht="16.5" thickBot="1" x14ac:dyDescent="0.3">
      <c r="A720" s="81"/>
      <c r="B720" s="69"/>
      <c r="C720" s="78"/>
      <c r="D720" s="13" t="s">
        <v>7</v>
      </c>
      <c r="E720" s="4">
        <f t="shared" ref="E720:F720" si="806">E716+E717+E718+E719</f>
        <v>18850</v>
      </c>
      <c r="F720" s="35">
        <f t="shared" si="806"/>
        <v>8850</v>
      </c>
      <c r="G720" s="47">
        <f t="shared" ref="G720:I720" si="807">G716+G717+G718+G719</f>
        <v>10000</v>
      </c>
      <c r="H720" s="10">
        <f t="shared" si="807"/>
        <v>0</v>
      </c>
      <c r="I720" s="48">
        <f t="shared" si="807"/>
        <v>0</v>
      </c>
      <c r="J720" s="48">
        <f t="shared" ref="J720" si="808">J716+J717+J718+J719</f>
        <v>0</v>
      </c>
      <c r="K720" s="63"/>
    </row>
    <row r="721" spans="1:11" ht="45.75" hidden="1" customHeight="1" thickBot="1" x14ac:dyDescent="0.3">
      <c r="A721" s="82" t="s">
        <v>45</v>
      </c>
      <c r="B721" s="85" t="s">
        <v>22</v>
      </c>
      <c r="C721" s="76" t="s">
        <v>3</v>
      </c>
      <c r="D721" s="13" t="s">
        <v>29</v>
      </c>
      <c r="E721" s="4">
        <f>E726+E731</f>
        <v>0</v>
      </c>
      <c r="F721" s="35">
        <f>F726+F731</f>
        <v>0</v>
      </c>
      <c r="G721" s="47">
        <f t="shared" ref="G721:I721" si="809">G726+G731</f>
        <v>0</v>
      </c>
      <c r="H721" s="10">
        <f t="shared" si="809"/>
        <v>0</v>
      </c>
      <c r="I721" s="48">
        <f t="shared" si="809"/>
        <v>0</v>
      </c>
      <c r="J721" s="48">
        <f t="shared" ref="J721" si="810">J726+J731</f>
        <v>0</v>
      </c>
      <c r="K721" s="61"/>
    </row>
    <row r="722" spans="1:11" ht="45.75" hidden="1" customHeight="1" thickBot="1" x14ac:dyDescent="0.3">
      <c r="A722" s="83"/>
      <c r="B722" s="86"/>
      <c r="C722" s="77"/>
      <c r="D722" s="13" t="s">
        <v>4</v>
      </c>
      <c r="E722" s="4">
        <f>E727</f>
        <v>0</v>
      </c>
      <c r="F722" s="35">
        <f>F727</f>
        <v>0</v>
      </c>
      <c r="G722" s="47">
        <f t="shared" ref="G722:I722" si="811">G727</f>
        <v>0</v>
      </c>
      <c r="H722" s="10">
        <f t="shared" si="811"/>
        <v>0</v>
      </c>
      <c r="I722" s="48">
        <f t="shared" si="811"/>
        <v>0</v>
      </c>
      <c r="J722" s="48">
        <f t="shared" ref="J722" si="812">J727</f>
        <v>0</v>
      </c>
      <c r="K722" s="62"/>
    </row>
    <row r="723" spans="1:11" ht="45.75" hidden="1" customHeight="1" thickBot="1" x14ac:dyDescent="0.3">
      <c r="A723" s="83"/>
      <c r="B723" s="86"/>
      <c r="C723" s="77"/>
      <c r="D723" s="13" t="s">
        <v>5</v>
      </c>
      <c r="E723" s="4">
        <f t="shared" ref="E723:F724" si="813">E728</f>
        <v>0</v>
      </c>
      <c r="F723" s="35">
        <f t="shared" si="813"/>
        <v>0</v>
      </c>
      <c r="G723" s="47">
        <f t="shared" ref="G723:I723" si="814">G728</f>
        <v>0</v>
      </c>
      <c r="H723" s="10">
        <f t="shared" si="814"/>
        <v>0</v>
      </c>
      <c r="I723" s="48">
        <f t="shared" si="814"/>
        <v>0</v>
      </c>
      <c r="J723" s="48">
        <f t="shared" ref="J723" si="815">J728</f>
        <v>0</v>
      </c>
      <c r="K723" s="62"/>
    </row>
    <row r="724" spans="1:11" ht="30.75" hidden="1" customHeight="1" thickBot="1" x14ac:dyDescent="0.3">
      <c r="A724" s="83"/>
      <c r="B724" s="86"/>
      <c r="C724" s="77"/>
      <c r="D724" s="13" t="s">
        <v>6</v>
      </c>
      <c r="E724" s="4">
        <f t="shared" si="813"/>
        <v>0</v>
      </c>
      <c r="F724" s="35">
        <f t="shared" si="813"/>
        <v>0</v>
      </c>
      <c r="G724" s="47">
        <f t="shared" ref="G724:I724" si="816">G729</f>
        <v>0</v>
      </c>
      <c r="H724" s="10">
        <f t="shared" si="816"/>
        <v>0</v>
      </c>
      <c r="I724" s="48">
        <f t="shared" si="816"/>
        <v>0</v>
      </c>
      <c r="J724" s="48">
        <f t="shared" ref="J724" si="817">J729</f>
        <v>0</v>
      </c>
      <c r="K724" s="62"/>
    </row>
    <row r="725" spans="1:11" ht="16.5" hidden="1" customHeight="1" thickBot="1" x14ac:dyDescent="0.3">
      <c r="A725" s="84"/>
      <c r="B725" s="87"/>
      <c r="C725" s="78"/>
      <c r="D725" s="13" t="s">
        <v>7</v>
      </c>
      <c r="E725" s="4">
        <f t="shared" ref="E725:F725" si="818">E721+E722+E723+E724</f>
        <v>0</v>
      </c>
      <c r="F725" s="35">
        <f t="shared" si="818"/>
        <v>0</v>
      </c>
      <c r="G725" s="47">
        <f t="shared" ref="G725:I725" si="819">G721+G722+G723+G724</f>
        <v>0</v>
      </c>
      <c r="H725" s="10">
        <f t="shared" si="819"/>
        <v>0</v>
      </c>
      <c r="I725" s="48">
        <f t="shared" si="819"/>
        <v>0</v>
      </c>
      <c r="J725" s="48">
        <f t="shared" ref="J725" si="820">J721+J722+J723+J724</f>
        <v>0</v>
      </c>
      <c r="K725" s="63"/>
    </row>
    <row r="726" spans="1:11" ht="45.75" hidden="1" customHeight="1" thickBot="1" x14ac:dyDescent="0.3">
      <c r="A726" s="82" t="s">
        <v>46</v>
      </c>
      <c r="B726" s="85" t="s">
        <v>23</v>
      </c>
      <c r="C726" s="76" t="s">
        <v>3</v>
      </c>
      <c r="D726" s="13" t="s">
        <v>29</v>
      </c>
      <c r="E726" s="4"/>
      <c r="F726" s="35"/>
      <c r="G726" s="47"/>
      <c r="H726" s="10"/>
      <c r="I726" s="48"/>
      <c r="J726" s="48"/>
      <c r="K726" s="61"/>
    </row>
    <row r="727" spans="1:11" ht="45.75" hidden="1" customHeight="1" thickBot="1" x14ac:dyDescent="0.3">
      <c r="A727" s="83"/>
      <c r="B727" s="86"/>
      <c r="C727" s="77"/>
      <c r="D727" s="13" t="s">
        <v>4</v>
      </c>
      <c r="E727" s="4">
        <v>0</v>
      </c>
      <c r="F727" s="35">
        <v>0</v>
      </c>
      <c r="G727" s="47">
        <v>0</v>
      </c>
      <c r="H727" s="10">
        <v>0</v>
      </c>
      <c r="I727" s="48">
        <v>0</v>
      </c>
      <c r="J727" s="48">
        <v>0</v>
      </c>
      <c r="K727" s="62"/>
    </row>
    <row r="728" spans="1:11" ht="45.75" hidden="1" customHeight="1" thickBot="1" x14ac:dyDescent="0.3">
      <c r="A728" s="83"/>
      <c r="B728" s="86"/>
      <c r="C728" s="77"/>
      <c r="D728" s="13" t="s">
        <v>5</v>
      </c>
      <c r="E728" s="4">
        <v>0</v>
      </c>
      <c r="F728" s="35">
        <v>0</v>
      </c>
      <c r="G728" s="47">
        <v>0</v>
      </c>
      <c r="H728" s="10">
        <v>0</v>
      </c>
      <c r="I728" s="48">
        <v>0</v>
      </c>
      <c r="J728" s="48">
        <v>0</v>
      </c>
      <c r="K728" s="62"/>
    </row>
    <row r="729" spans="1:11" ht="30.75" hidden="1" customHeight="1" thickBot="1" x14ac:dyDescent="0.3">
      <c r="A729" s="83"/>
      <c r="B729" s="86"/>
      <c r="C729" s="77"/>
      <c r="D729" s="13" t="s">
        <v>6</v>
      </c>
      <c r="E729" s="4">
        <v>0</v>
      </c>
      <c r="F729" s="35">
        <v>0</v>
      </c>
      <c r="G729" s="47">
        <v>0</v>
      </c>
      <c r="H729" s="10">
        <v>0</v>
      </c>
      <c r="I729" s="48">
        <v>0</v>
      </c>
      <c r="J729" s="48">
        <v>0</v>
      </c>
      <c r="K729" s="62"/>
    </row>
    <row r="730" spans="1:11" ht="16.5" hidden="1" customHeight="1" thickBot="1" x14ac:dyDescent="0.3">
      <c r="A730" s="84"/>
      <c r="B730" s="87"/>
      <c r="C730" s="78"/>
      <c r="D730" s="13" t="s">
        <v>7</v>
      </c>
      <c r="E730" s="4">
        <f t="shared" ref="E730:F730" si="821">E726+E727+E728+E729</f>
        <v>0</v>
      </c>
      <c r="F730" s="35">
        <f t="shared" si="821"/>
        <v>0</v>
      </c>
      <c r="G730" s="47">
        <f t="shared" ref="G730:I730" si="822">G726+G727+G728+G729</f>
        <v>0</v>
      </c>
      <c r="H730" s="10">
        <f t="shared" si="822"/>
        <v>0</v>
      </c>
      <c r="I730" s="48">
        <f t="shared" si="822"/>
        <v>0</v>
      </c>
      <c r="J730" s="48">
        <f t="shared" ref="J730" si="823">J726+J727+J728+J729</f>
        <v>0</v>
      </c>
      <c r="K730" s="63"/>
    </row>
    <row r="731" spans="1:11" ht="45.75" hidden="1" customHeight="1" thickBot="1" x14ac:dyDescent="0.3">
      <c r="A731" s="82" t="s">
        <v>47</v>
      </c>
      <c r="B731" s="85" t="s">
        <v>38</v>
      </c>
      <c r="C731" s="76" t="s">
        <v>3</v>
      </c>
      <c r="D731" s="13" t="s">
        <v>29</v>
      </c>
      <c r="E731" s="4"/>
      <c r="F731" s="35"/>
      <c r="G731" s="47"/>
      <c r="H731" s="10"/>
      <c r="I731" s="48"/>
      <c r="J731" s="48"/>
      <c r="K731" s="61"/>
    </row>
    <row r="732" spans="1:11" ht="45.75" hidden="1" customHeight="1" thickBot="1" x14ac:dyDescent="0.3">
      <c r="A732" s="83"/>
      <c r="B732" s="86"/>
      <c r="C732" s="77"/>
      <c r="D732" s="13" t="s">
        <v>4</v>
      </c>
      <c r="E732" s="4">
        <v>0</v>
      </c>
      <c r="F732" s="35">
        <v>0</v>
      </c>
      <c r="G732" s="47">
        <v>0</v>
      </c>
      <c r="H732" s="10">
        <v>0</v>
      </c>
      <c r="I732" s="48">
        <v>0</v>
      </c>
      <c r="J732" s="48">
        <v>0</v>
      </c>
      <c r="K732" s="62"/>
    </row>
    <row r="733" spans="1:11" ht="45.75" hidden="1" customHeight="1" thickBot="1" x14ac:dyDescent="0.3">
      <c r="A733" s="83"/>
      <c r="B733" s="86"/>
      <c r="C733" s="77"/>
      <c r="D733" s="13" t="s">
        <v>5</v>
      </c>
      <c r="E733" s="4">
        <v>0</v>
      </c>
      <c r="F733" s="35">
        <v>0</v>
      </c>
      <c r="G733" s="47">
        <v>0</v>
      </c>
      <c r="H733" s="10">
        <v>0</v>
      </c>
      <c r="I733" s="48">
        <v>0</v>
      </c>
      <c r="J733" s="48">
        <v>0</v>
      </c>
      <c r="K733" s="62"/>
    </row>
    <row r="734" spans="1:11" ht="30.75" hidden="1" customHeight="1" thickBot="1" x14ac:dyDescent="0.3">
      <c r="A734" s="83"/>
      <c r="B734" s="86"/>
      <c r="C734" s="77"/>
      <c r="D734" s="13" t="s">
        <v>6</v>
      </c>
      <c r="E734" s="4">
        <v>0</v>
      </c>
      <c r="F734" s="35">
        <v>0</v>
      </c>
      <c r="G734" s="47">
        <v>0</v>
      </c>
      <c r="H734" s="10">
        <v>0</v>
      </c>
      <c r="I734" s="48">
        <v>0</v>
      </c>
      <c r="J734" s="48">
        <v>0</v>
      </c>
      <c r="K734" s="62"/>
    </row>
    <row r="735" spans="1:11" ht="16.5" hidden="1" customHeight="1" thickBot="1" x14ac:dyDescent="0.3">
      <c r="A735" s="84"/>
      <c r="B735" s="87"/>
      <c r="C735" s="78"/>
      <c r="D735" s="13" t="s">
        <v>7</v>
      </c>
      <c r="E735" s="4">
        <f t="shared" ref="E735:F735" si="824">E731+E732+E733+E734</f>
        <v>0</v>
      </c>
      <c r="F735" s="35">
        <f t="shared" si="824"/>
        <v>0</v>
      </c>
      <c r="G735" s="47">
        <f t="shared" ref="G735:I735" si="825">G731+G732+G733+G734</f>
        <v>0</v>
      </c>
      <c r="H735" s="10">
        <f t="shared" si="825"/>
        <v>0</v>
      </c>
      <c r="I735" s="48">
        <f t="shared" si="825"/>
        <v>0</v>
      </c>
      <c r="J735" s="48">
        <f t="shared" ref="J735" si="826">J731+J732+J733+J734</f>
        <v>0</v>
      </c>
      <c r="K735" s="63"/>
    </row>
    <row r="736" spans="1:11" ht="46.5" customHeight="1" thickBot="1" x14ac:dyDescent="0.3">
      <c r="A736" s="79" t="s">
        <v>280</v>
      </c>
      <c r="B736" s="85" t="s">
        <v>44</v>
      </c>
      <c r="C736" s="76" t="s">
        <v>3</v>
      </c>
      <c r="D736" s="13" t="s">
        <v>29</v>
      </c>
      <c r="E736" s="4">
        <f>F736+G736+H736+I736</f>
        <v>30000</v>
      </c>
      <c r="F736" s="35">
        <v>0</v>
      </c>
      <c r="G736" s="47">
        <v>30000</v>
      </c>
      <c r="H736" s="10">
        <v>0</v>
      </c>
      <c r="I736" s="48">
        <v>0</v>
      </c>
      <c r="J736" s="48">
        <v>0</v>
      </c>
      <c r="K736" s="61"/>
    </row>
    <row r="737" spans="1:11" ht="45.75" customHeight="1" thickBot="1" x14ac:dyDescent="0.3">
      <c r="A737" s="80"/>
      <c r="B737" s="86"/>
      <c r="C737" s="77"/>
      <c r="D737" s="13" t="s">
        <v>4</v>
      </c>
      <c r="E737" s="4">
        <f t="shared" ref="E737:E739" si="827">F737+G737+H737+I737</f>
        <v>0</v>
      </c>
      <c r="F737" s="35">
        <v>0</v>
      </c>
      <c r="G737" s="47">
        <v>0</v>
      </c>
      <c r="H737" s="10">
        <v>0</v>
      </c>
      <c r="I737" s="48">
        <v>0</v>
      </c>
      <c r="J737" s="48">
        <v>0</v>
      </c>
      <c r="K737" s="62"/>
    </row>
    <row r="738" spans="1:11" ht="29.25" customHeight="1" thickBot="1" x14ac:dyDescent="0.3">
      <c r="A738" s="80"/>
      <c r="B738" s="86"/>
      <c r="C738" s="77"/>
      <c r="D738" s="13" t="s">
        <v>5</v>
      </c>
      <c r="E738" s="4">
        <f t="shared" si="827"/>
        <v>0</v>
      </c>
      <c r="F738" s="35">
        <v>0</v>
      </c>
      <c r="G738" s="47">
        <v>0</v>
      </c>
      <c r="H738" s="10">
        <v>0</v>
      </c>
      <c r="I738" s="48">
        <v>0</v>
      </c>
      <c r="J738" s="48">
        <v>0</v>
      </c>
      <c r="K738" s="62"/>
    </row>
    <row r="739" spans="1:11" ht="32.25" customHeight="1" thickBot="1" x14ac:dyDescent="0.3">
      <c r="A739" s="80"/>
      <c r="B739" s="86"/>
      <c r="C739" s="77"/>
      <c r="D739" s="13" t="s">
        <v>6</v>
      </c>
      <c r="E739" s="4">
        <f t="shared" si="827"/>
        <v>0</v>
      </c>
      <c r="F739" s="35">
        <v>0</v>
      </c>
      <c r="G739" s="47">
        <v>0</v>
      </c>
      <c r="H739" s="10">
        <v>0</v>
      </c>
      <c r="I739" s="48">
        <v>0</v>
      </c>
      <c r="J739" s="48">
        <v>0</v>
      </c>
      <c r="K739" s="62"/>
    </row>
    <row r="740" spans="1:11" ht="37.5" customHeight="1" thickBot="1" x14ac:dyDescent="0.3">
      <c r="A740" s="81"/>
      <c r="B740" s="87"/>
      <c r="C740" s="78"/>
      <c r="D740" s="13" t="s">
        <v>7</v>
      </c>
      <c r="E740" s="4">
        <f t="shared" ref="E740:F740" si="828">E736+E737+E738+E739</f>
        <v>30000</v>
      </c>
      <c r="F740" s="35">
        <f t="shared" si="828"/>
        <v>0</v>
      </c>
      <c r="G740" s="47">
        <f t="shared" ref="G740:I740" si="829">G736+G737+G738+G739</f>
        <v>30000</v>
      </c>
      <c r="H740" s="10">
        <f t="shared" si="829"/>
        <v>0</v>
      </c>
      <c r="I740" s="48">
        <f t="shared" si="829"/>
        <v>0</v>
      </c>
      <c r="J740" s="48">
        <f t="shared" ref="J740" si="830">J736+J737+J738+J739</f>
        <v>0</v>
      </c>
      <c r="K740" s="63"/>
    </row>
    <row r="741" spans="1:11" ht="45.75" thickBot="1" x14ac:dyDescent="0.3">
      <c r="A741" s="82">
        <v>33</v>
      </c>
      <c r="B741" s="67" t="s">
        <v>145</v>
      </c>
      <c r="C741" s="76" t="s">
        <v>3</v>
      </c>
      <c r="D741" s="13" t="s">
        <v>29</v>
      </c>
      <c r="E741" s="4">
        <f t="shared" ref="E741:F744" si="831">E746</f>
        <v>3685000</v>
      </c>
      <c r="F741" s="35">
        <f t="shared" si="831"/>
        <v>1460000</v>
      </c>
      <c r="G741" s="47">
        <f t="shared" ref="G741:I741" si="832">G746</f>
        <v>1075000</v>
      </c>
      <c r="H741" s="10">
        <f t="shared" si="832"/>
        <v>1150000</v>
      </c>
      <c r="I741" s="48">
        <f t="shared" si="832"/>
        <v>0</v>
      </c>
      <c r="J741" s="48">
        <f t="shared" ref="J741" si="833">J746</f>
        <v>0</v>
      </c>
      <c r="K741" s="61">
        <v>62</v>
      </c>
    </row>
    <row r="742" spans="1:11" ht="45.75" thickBot="1" x14ac:dyDescent="0.3">
      <c r="A742" s="83"/>
      <c r="B742" s="68"/>
      <c r="C742" s="77"/>
      <c r="D742" s="13" t="s">
        <v>4</v>
      </c>
      <c r="E742" s="4">
        <f t="shared" si="831"/>
        <v>0</v>
      </c>
      <c r="F742" s="35">
        <f t="shared" si="831"/>
        <v>0</v>
      </c>
      <c r="G742" s="47">
        <f t="shared" ref="G742:I742" si="834">G747</f>
        <v>0</v>
      </c>
      <c r="H742" s="10">
        <f t="shared" si="834"/>
        <v>0</v>
      </c>
      <c r="I742" s="48">
        <f t="shared" si="834"/>
        <v>0</v>
      </c>
      <c r="J742" s="48">
        <f t="shared" ref="J742" si="835">J747</f>
        <v>0</v>
      </c>
      <c r="K742" s="62"/>
    </row>
    <row r="743" spans="1:11" ht="45.75" thickBot="1" x14ac:dyDescent="0.3">
      <c r="A743" s="83"/>
      <c r="B743" s="68"/>
      <c r="C743" s="77"/>
      <c r="D743" s="13" t="s">
        <v>5</v>
      </c>
      <c r="E743" s="4">
        <f t="shared" si="831"/>
        <v>0</v>
      </c>
      <c r="F743" s="35">
        <f t="shared" si="831"/>
        <v>0</v>
      </c>
      <c r="G743" s="47">
        <f t="shared" ref="G743:I743" si="836">G748</f>
        <v>0</v>
      </c>
      <c r="H743" s="10">
        <f t="shared" si="836"/>
        <v>0</v>
      </c>
      <c r="I743" s="48">
        <f t="shared" si="836"/>
        <v>0</v>
      </c>
      <c r="J743" s="48">
        <f t="shared" ref="J743" si="837">J748</f>
        <v>0</v>
      </c>
      <c r="K743" s="62"/>
    </row>
    <row r="744" spans="1:11" ht="30.75" thickBot="1" x14ac:dyDescent="0.3">
      <c r="A744" s="83"/>
      <c r="B744" s="68"/>
      <c r="C744" s="77"/>
      <c r="D744" s="13" t="s">
        <v>6</v>
      </c>
      <c r="E744" s="4">
        <f t="shared" si="831"/>
        <v>0</v>
      </c>
      <c r="F744" s="35">
        <f t="shared" si="831"/>
        <v>0</v>
      </c>
      <c r="G744" s="47">
        <f t="shared" ref="G744:I744" si="838">G749</f>
        <v>0</v>
      </c>
      <c r="H744" s="10">
        <f t="shared" si="838"/>
        <v>0</v>
      </c>
      <c r="I744" s="48">
        <f t="shared" si="838"/>
        <v>0</v>
      </c>
      <c r="J744" s="48">
        <f t="shared" ref="J744" si="839">J749</f>
        <v>0</v>
      </c>
      <c r="K744" s="62"/>
    </row>
    <row r="745" spans="1:11" ht="16.5" thickBot="1" x14ac:dyDescent="0.3">
      <c r="A745" s="84"/>
      <c r="B745" s="69"/>
      <c r="C745" s="78"/>
      <c r="D745" s="13" t="s">
        <v>7</v>
      </c>
      <c r="E745" s="4">
        <f t="shared" ref="E745:F745" si="840">E741+E742+E743+E744</f>
        <v>3685000</v>
      </c>
      <c r="F745" s="35">
        <f t="shared" si="840"/>
        <v>1460000</v>
      </c>
      <c r="G745" s="47">
        <f t="shared" ref="G745:I745" si="841">G741+G742+G743+G744</f>
        <v>1075000</v>
      </c>
      <c r="H745" s="10">
        <f t="shared" si="841"/>
        <v>1150000</v>
      </c>
      <c r="I745" s="48">
        <f t="shared" si="841"/>
        <v>0</v>
      </c>
      <c r="J745" s="48">
        <f t="shared" ref="J745" si="842">J741+J742+J743+J744</f>
        <v>0</v>
      </c>
      <c r="K745" s="63"/>
    </row>
    <row r="746" spans="1:11" ht="45.75" thickBot="1" x14ac:dyDescent="0.3">
      <c r="A746" s="79" t="s">
        <v>184</v>
      </c>
      <c r="B746" s="67" t="s">
        <v>147</v>
      </c>
      <c r="C746" s="76" t="s">
        <v>3</v>
      </c>
      <c r="D746" s="13" t="s">
        <v>29</v>
      </c>
      <c r="E746" s="4">
        <f>E751+E756</f>
        <v>3685000</v>
      </c>
      <c r="F746" s="35">
        <f>F751+F756</f>
        <v>1460000</v>
      </c>
      <c r="G746" s="47">
        <f t="shared" ref="G746:I746" si="843">G751+G756</f>
        <v>1075000</v>
      </c>
      <c r="H746" s="10">
        <f t="shared" si="843"/>
        <v>1150000</v>
      </c>
      <c r="I746" s="48">
        <f t="shared" si="843"/>
        <v>0</v>
      </c>
      <c r="J746" s="48">
        <f t="shared" ref="J746" si="844">J751+J756</f>
        <v>0</v>
      </c>
      <c r="K746" s="61"/>
    </row>
    <row r="747" spans="1:11" ht="45.75" thickBot="1" x14ac:dyDescent="0.3">
      <c r="A747" s="80"/>
      <c r="B747" s="68"/>
      <c r="C747" s="77"/>
      <c r="D747" s="13" t="s">
        <v>4</v>
      </c>
      <c r="E747" s="4">
        <v>0</v>
      </c>
      <c r="F747" s="35">
        <v>0</v>
      </c>
      <c r="G747" s="47">
        <v>0</v>
      </c>
      <c r="H747" s="10">
        <v>0</v>
      </c>
      <c r="I747" s="48">
        <v>0</v>
      </c>
      <c r="J747" s="48">
        <v>0</v>
      </c>
      <c r="K747" s="62"/>
    </row>
    <row r="748" spans="1:11" ht="45.75" thickBot="1" x14ac:dyDescent="0.3">
      <c r="A748" s="80"/>
      <c r="B748" s="68"/>
      <c r="C748" s="77"/>
      <c r="D748" s="13" t="s">
        <v>5</v>
      </c>
      <c r="E748" s="4">
        <v>0</v>
      </c>
      <c r="F748" s="35">
        <v>0</v>
      </c>
      <c r="G748" s="47">
        <v>0</v>
      </c>
      <c r="H748" s="10">
        <v>0</v>
      </c>
      <c r="I748" s="48">
        <v>0</v>
      </c>
      <c r="J748" s="48">
        <v>0</v>
      </c>
      <c r="K748" s="62"/>
    </row>
    <row r="749" spans="1:11" ht="30.75" thickBot="1" x14ac:dyDescent="0.3">
      <c r="A749" s="80"/>
      <c r="B749" s="68"/>
      <c r="C749" s="77"/>
      <c r="D749" s="13" t="s">
        <v>6</v>
      </c>
      <c r="E749" s="4">
        <v>0</v>
      </c>
      <c r="F749" s="35">
        <v>0</v>
      </c>
      <c r="G749" s="47">
        <v>0</v>
      </c>
      <c r="H749" s="10">
        <v>0</v>
      </c>
      <c r="I749" s="48">
        <v>0</v>
      </c>
      <c r="J749" s="48">
        <v>0</v>
      </c>
      <c r="K749" s="62"/>
    </row>
    <row r="750" spans="1:11" ht="16.5" thickBot="1" x14ac:dyDescent="0.3">
      <c r="A750" s="81"/>
      <c r="B750" s="69"/>
      <c r="C750" s="78"/>
      <c r="D750" s="13" t="s">
        <v>7</v>
      </c>
      <c r="E750" s="4">
        <f t="shared" ref="E750:F750" si="845">E746+E747+E748+E749</f>
        <v>3685000</v>
      </c>
      <c r="F750" s="35">
        <f t="shared" si="845"/>
        <v>1460000</v>
      </c>
      <c r="G750" s="47">
        <f t="shared" ref="G750:I750" si="846">G746+G747+G748+G749</f>
        <v>1075000</v>
      </c>
      <c r="H750" s="10">
        <f t="shared" si="846"/>
        <v>1150000</v>
      </c>
      <c r="I750" s="48">
        <f t="shared" si="846"/>
        <v>0</v>
      </c>
      <c r="J750" s="48">
        <f t="shared" ref="J750" si="847">J746+J747+J748+J749</f>
        <v>0</v>
      </c>
      <c r="K750" s="63"/>
    </row>
    <row r="751" spans="1:11" ht="45.75" thickBot="1" x14ac:dyDescent="0.3">
      <c r="A751" s="79" t="s">
        <v>185</v>
      </c>
      <c r="B751" s="67" t="s">
        <v>64</v>
      </c>
      <c r="C751" s="76" t="s">
        <v>3</v>
      </c>
      <c r="D751" s="13" t="s">
        <v>29</v>
      </c>
      <c r="E751" s="4">
        <f>F751+G751+H751+I751</f>
        <v>2175000</v>
      </c>
      <c r="F751" s="35">
        <v>840000</v>
      </c>
      <c r="G751" s="47">
        <v>675000</v>
      </c>
      <c r="H751" s="10">
        <f>160000+500000</f>
        <v>660000</v>
      </c>
      <c r="I751" s="48">
        <v>0</v>
      </c>
      <c r="J751" s="48">
        <v>0</v>
      </c>
      <c r="K751" s="61"/>
    </row>
    <row r="752" spans="1:11" ht="45.75" thickBot="1" x14ac:dyDescent="0.3">
      <c r="A752" s="80"/>
      <c r="B752" s="68"/>
      <c r="C752" s="77"/>
      <c r="D752" s="13" t="s">
        <v>4</v>
      </c>
      <c r="E752" s="4">
        <f t="shared" ref="E752:E754" si="848">F752+G752+H752+I752</f>
        <v>0</v>
      </c>
      <c r="F752" s="35">
        <v>0</v>
      </c>
      <c r="G752" s="47">
        <v>0</v>
      </c>
      <c r="H752" s="10">
        <v>0</v>
      </c>
      <c r="I752" s="48">
        <v>0</v>
      </c>
      <c r="J752" s="48">
        <v>0</v>
      </c>
      <c r="K752" s="62"/>
    </row>
    <row r="753" spans="1:11" ht="45.75" thickBot="1" x14ac:dyDescent="0.3">
      <c r="A753" s="80"/>
      <c r="B753" s="68"/>
      <c r="C753" s="77"/>
      <c r="D753" s="13" t="s">
        <v>5</v>
      </c>
      <c r="E753" s="4">
        <f t="shared" si="848"/>
        <v>0</v>
      </c>
      <c r="F753" s="35">
        <v>0</v>
      </c>
      <c r="G753" s="47">
        <v>0</v>
      </c>
      <c r="H753" s="10">
        <v>0</v>
      </c>
      <c r="I753" s="48">
        <v>0</v>
      </c>
      <c r="J753" s="48">
        <v>0</v>
      </c>
      <c r="K753" s="62"/>
    </row>
    <row r="754" spans="1:11" ht="30.75" thickBot="1" x14ac:dyDescent="0.3">
      <c r="A754" s="80"/>
      <c r="B754" s="68"/>
      <c r="C754" s="77"/>
      <c r="D754" s="13" t="s">
        <v>6</v>
      </c>
      <c r="E754" s="4">
        <f t="shared" si="848"/>
        <v>0</v>
      </c>
      <c r="F754" s="35">
        <v>0</v>
      </c>
      <c r="G754" s="47">
        <v>0</v>
      </c>
      <c r="H754" s="10">
        <v>0</v>
      </c>
      <c r="I754" s="48">
        <v>0</v>
      </c>
      <c r="J754" s="48">
        <v>0</v>
      </c>
      <c r="K754" s="62"/>
    </row>
    <row r="755" spans="1:11" ht="16.5" thickBot="1" x14ac:dyDescent="0.3">
      <c r="A755" s="81"/>
      <c r="B755" s="69"/>
      <c r="C755" s="78"/>
      <c r="D755" s="13" t="s">
        <v>7</v>
      </c>
      <c r="E755" s="4">
        <f t="shared" ref="E755:F755" si="849">E751+E752+E753+E754</f>
        <v>2175000</v>
      </c>
      <c r="F755" s="35">
        <f t="shared" si="849"/>
        <v>840000</v>
      </c>
      <c r="G755" s="47">
        <f t="shared" ref="G755:I755" si="850">G751+G752+G753+G754</f>
        <v>675000</v>
      </c>
      <c r="H755" s="10">
        <f t="shared" si="850"/>
        <v>660000</v>
      </c>
      <c r="I755" s="48">
        <f t="shared" si="850"/>
        <v>0</v>
      </c>
      <c r="J755" s="48">
        <f t="shared" ref="J755" si="851">J751+J752+J753+J754</f>
        <v>0</v>
      </c>
      <c r="K755" s="63"/>
    </row>
    <row r="756" spans="1:11" ht="45.75" thickBot="1" x14ac:dyDescent="0.3">
      <c r="A756" s="79" t="s">
        <v>186</v>
      </c>
      <c r="B756" s="67" t="s">
        <v>65</v>
      </c>
      <c r="C756" s="76" t="s">
        <v>3</v>
      </c>
      <c r="D756" s="13" t="s">
        <v>29</v>
      </c>
      <c r="E756" s="4">
        <f>F756+G756+H756+I756</f>
        <v>1510000</v>
      </c>
      <c r="F756" s="35">
        <v>620000</v>
      </c>
      <c r="G756" s="47">
        <v>400000</v>
      </c>
      <c r="H756" s="10">
        <f>240000+250000</f>
        <v>490000</v>
      </c>
      <c r="I756" s="48">
        <v>0</v>
      </c>
      <c r="J756" s="48">
        <v>0</v>
      </c>
      <c r="K756" s="61"/>
    </row>
    <row r="757" spans="1:11" ht="45.75" thickBot="1" x14ac:dyDescent="0.3">
      <c r="A757" s="80"/>
      <c r="B757" s="68"/>
      <c r="C757" s="77"/>
      <c r="D757" s="13" t="s">
        <v>4</v>
      </c>
      <c r="E757" s="4">
        <f t="shared" ref="E757:E759" si="852">F757+G757+H757+I757</f>
        <v>0</v>
      </c>
      <c r="F757" s="35">
        <v>0</v>
      </c>
      <c r="G757" s="47">
        <v>0</v>
      </c>
      <c r="H757" s="10">
        <v>0</v>
      </c>
      <c r="I757" s="48">
        <v>0</v>
      </c>
      <c r="J757" s="48">
        <v>0</v>
      </c>
      <c r="K757" s="62"/>
    </row>
    <row r="758" spans="1:11" ht="45.75" thickBot="1" x14ac:dyDescent="0.3">
      <c r="A758" s="80"/>
      <c r="B758" s="68"/>
      <c r="C758" s="77"/>
      <c r="D758" s="13" t="s">
        <v>5</v>
      </c>
      <c r="E758" s="4">
        <f t="shared" si="852"/>
        <v>0</v>
      </c>
      <c r="F758" s="35">
        <v>0</v>
      </c>
      <c r="G758" s="47">
        <v>0</v>
      </c>
      <c r="H758" s="10">
        <v>0</v>
      </c>
      <c r="I758" s="48">
        <v>0</v>
      </c>
      <c r="J758" s="48">
        <v>0</v>
      </c>
      <c r="K758" s="62"/>
    </row>
    <row r="759" spans="1:11" ht="30.75" thickBot="1" x14ac:dyDescent="0.3">
      <c r="A759" s="80"/>
      <c r="B759" s="68"/>
      <c r="C759" s="77"/>
      <c r="D759" s="13" t="s">
        <v>6</v>
      </c>
      <c r="E759" s="4">
        <f t="shared" si="852"/>
        <v>0</v>
      </c>
      <c r="F759" s="35">
        <v>0</v>
      </c>
      <c r="G759" s="47">
        <v>0</v>
      </c>
      <c r="H759" s="10">
        <v>0</v>
      </c>
      <c r="I759" s="48">
        <v>0</v>
      </c>
      <c r="J759" s="48">
        <v>0</v>
      </c>
      <c r="K759" s="62"/>
    </row>
    <row r="760" spans="1:11" ht="16.5" thickBot="1" x14ac:dyDescent="0.3">
      <c r="A760" s="81"/>
      <c r="B760" s="69"/>
      <c r="C760" s="78"/>
      <c r="D760" s="13" t="s">
        <v>7</v>
      </c>
      <c r="E760" s="4">
        <f t="shared" ref="E760:F760" si="853">E756+E757+E758+E759</f>
        <v>1510000</v>
      </c>
      <c r="F760" s="35">
        <f t="shared" si="853"/>
        <v>620000</v>
      </c>
      <c r="G760" s="47">
        <f t="shared" ref="G760:I760" si="854">G756+G757+G758+G759</f>
        <v>400000</v>
      </c>
      <c r="H760" s="10">
        <f t="shared" si="854"/>
        <v>490000</v>
      </c>
      <c r="I760" s="48">
        <f t="shared" si="854"/>
        <v>0</v>
      </c>
      <c r="J760" s="48">
        <f t="shared" ref="J760" si="855">J756+J757+J758+J759</f>
        <v>0</v>
      </c>
      <c r="K760" s="63"/>
    </row>
    <row r="761" spans="1:11" ht="45.75" customHeight="1" thickBot="1" x14ac:dyDescent="0.3">
      <c r="A761" s="82"/>
      <c r="B761" s="85" t="s">
        <v>161</v>
      </c>
      <c r="C761" s="76" t="s">
        <v>3</v>
      </c>
      <c r="D761" s="13" t="s">
        <v>29</v>
      </c>
      <c r="E761" s="4">
        <f t="shared" ref="E761:F764" si="856">E766</f>
        <v>842000</v>
      </c>
      <c r="F761" s="35">
        <f t="shared" si="856"/>
        <v>350000</v>
      </c>
      <c r="G761" s="47">
        <f t="shared" ref="G761:I761" si="857">G766</f>
        <v>212000</v>
      </c>
      <c r="H761" s="10">
        <f t="shared" si="857"/>
        <v>280000</v>
      </c>
      <c r="I761" s="48">
        <f t="shared" si="857"/>
        <v>0</v>
      </c>
      <c r="J761" s="48">
        <f t="shared" ref="J761" si="858">J766</f>
        <v>0</v>
      </c>
      <c r="K761" s="61"/>
    </row>
    <row r="762" spans="1:11" ht="54" customHeight="1" thickBot="1" x14ac:dyDescent="0.3">
      <c r="A762" s="83"/>
      <c r="B762" s="86"/>
      <c r="C762" s="77"/>
      <c r="D762" s="13" t="s">
        <v>4</v>
      </c>
      <c r="E762" s="4">
        <f t="shared" si="856"/>
        <v>0</v>
      </c>
      <c r="F762" s="35">
        <f t="shared" si="856"/>
        <v>0</v>
      </c>
      <c r="G762" s="47">
        <f t="shared" ref="G762:I762" si="859">G767</f>
        <v>0</v>
      </c>
      <c r="H762" s="10">
        <f t="shared" si="859"/>
        <v>0</v>
      </c>
      <c r="I762" s="48">
        <f t="shared" si="859"/>
        <v>0</v>
      </c>
      <c r="J762" s="48">
        <f t="shared" ref="J762" si="860">J767</f>
        <v>0</v>
      </c>
      <c r="K762" s="62"/>
    </row>
    <row r="763" spans="1:11" ht="45.75" thickBot="1" x14ac:dyDescent="0.3">
      <c r="A763" s="83"/>
      <c r="B763" s="86"/>
      <c r="C763" s="77"/>
      <c r="D763" s="13" t="s">
        <v>5</v>
      </c>
      <c r="E763" s="4">
        <f t="shared" si="856"/>
        <v>0</v>
      </c>
      <c r="F763" s="35">
        <f t="shared" si="856"/>
        <v>0</v>
      </c>
      <c r="G763" s="47">
        <f t="shared" ref="G763:I763" si="861">G768</f>
        <v>0</v>
      </c>
      <c r="H763" s="10">
        <f t="shared" si="861"/>
        <v>0</v>
      </c>
      <c r="I763" s="48">
        <f t="shared" si="861"/>
        <v>0</v>
      </c>
      <c r="J763" s="48">
        <f t="shared" ref="J763" si="862">J768</f>
        <v>0</v>
      </c>
      <c r="K763" s="62"/>
    </row>
    <row r="764" spans="1:11" ht="39.75" customHeight="1" thickBot="1" x14ac:dyDescent="0.3">
      <c r="A764" s="83"/>
      <c r="B764" s="86"/>
      <c r="C764" s="77"/>
      <c r="D764" s="13" t="s">
        <v>6</v>
      </c>
      <c r="E764" s="4">
        <f t="shared" si="856"/>
        <v>0</v>
      </c>
      <c r="F764" s="35">
        <f t="shared" si="856"/>
        <v>0</v>
      </c>
      <c r="G764" s="47">
        <f t="shared" ref="G764:I764" si="863">G769</f>
        <v>0</v>
      </c>
      <c r="H764" s="10">
        <f t="shared" si="863"/>
        <v>0</v>
      </c>
      <c r="I764" s="48">
        <f t="shared" si="863"/>
        <v>0</v>
      </c>
      <c r="J764" s="48">
        <f t="shared" ref="J764" si="864">J769</f>
        <v>0</v>
      </c>
      <c r="K764" s="62"/>
    </row>
    <row r="765" spans="1:11" ht="16.5" thickBot="1" x14ac:dyDescent="0.3">
      <c r="A765" s="84"/>
      <c r="B765" s="87"/>
      <c r="C765" s="78"/>
      <c r="D765" s="13" t="s">
        <v>7</v>
      </c>
      <c r="E765" s="4">
        <f t="shared" ref="E765:F765" si="865">E761+E762+E763+E764</f>
        <v>842000</v>
      </c>
      <c r="F765" s="35">
        <f t="shared" si="865"/>
        <v>350000</v>
      </c>
      <c r="G765" s="47">
        <f t="shared" ref="G765:I765" si="866">G761+G762+G763+G764</f>
        <v>212000</v>
      </c>
      <c r="H765" s="10">
        <f t="shared" si="866"/>
        <v>280000</v>
      </c>
      <c r="I765" s="48">
        <f t="shared" si="866"/>
        <v>0</v>
      </c>
      <c r="J765" s="48">
        <f t="shared" ref="J765" si="867">J761+J762+J763+J764</f>
        <v>0</v>
      </c>
      <c r="K765" s="63"/>
    </row>
    <row r="766" spans="1:11" ht="45.75" thickBot="1" x14ac:dyDescent="0.3">
      <c r="A766" s="82">
        <v>34</v>
      </c>
      <c r="B766" s="85" t="s">
        <v>149</v>
      </c>
      <c r="C766" s="76" t="s">
        <v>3</v>
      </c>
      <c r="D766" s="13" t="s">
        <v>29</v>
      </c>
      <c r="E766" s="4">
        <f t="shared" ref="E766:F769" si="868">E771</f>
        <v>842000</v>
      </c>
      <c r="F766" s="35">
        <f t="shared" si="868"/>
        <v>350000</v>
      </c>
      <c r="G766" s="47">
        <f t="shared" ref="G766:I766" si="869">G771</f>
        <v>212000</v>
      </c>
      <c r="H766" s="10">
        <f t="shared" si="869"/>
        <v>280000</v>
      </c>
      <c r="I766" s="48">
        <f t="shared" si="869"/>
        <v>0</v>
      </c>
      <c r="J766" s="48">
        <f t="shared" ref="J766" si="870">J771</f>
        <v>0</v>
      </c>
      <c r="K766" s="61" t="s">
        <v>73</v>
      </c>
    </row>
    <row r="767" spans="1:11" ht="45.75" thickBot="1" x14ac:dyDescent="0.3">
      <c r="A767" s="83"/>
      <c r="B767" s="86"/>
      <c r="C767" s="77"/>
      <c r="D767" s="13" t="s">
        <v>4</v>
      </c>
      <c r="E767" s="4">
        <f t="shared" si="868"/>
        <v>0</v>
      </c>
      <c r="F767" s="35">
        <f t="shared" si="868"/>
        <v>0</v>
      </c>
      <c r="G767" s="47">
        <f t="shared" ref="G767:I767" si="871">G772</f>
        <v>0</v>
      </c>
      <c r="H767" s="10">
        <f t="shared" si="871"/>
        <v>0</v>
      </c>
      <c r="I767" s="48">
        <f t="shared" si="871"/>
        <v>0</v>
      </c>
      <c r="J767" s="48">
        <f t="shared" ref="J767" si="872">J772</f>
        <v>0</v>
      </c>
      <c r="K767" s="62"/>
    </row>
    <row r="768" spans="1:11" ht="45.75" thickBot="1" x14ac:dyDescent="0.3">
      <c r="A768" s="83"/>
      <c r="B768" s="86"/>
      <c r="C768" s="77"/>
      <c r="D768" s="13" t="s">
        <v>5</v>
      </c>
      <c r="E768" s="4">
        <f t="shared" si="868"/>
        <v>0</v>
      </c>
      <c r="F768" s="35">
        <f t="shared" si="868"/>
        <v>0</v>
      </c>
      <c r="G768" s="47">
        <f t="shared" ref="G768:I768" si="873">G773</f>
        <v>0</v>
      </c>
      <c r="H768" s="10">
        <f t="shared" si="873"/>
        <v>0</v>
      </c>
      <c r="I768" s="48">
        <f t="shared" si="873"/>
        <v>0</v>
      </c>
      <c r="J768" s="48">
        <f t="shared" ref="J768" si="874">J773</f>
        <v>0</v>
      </c>
      <c r="K768" s="62"/>
    </row>
    <row r="769" spans="1:11" ht="30.75" thickBot="1" x14ac:dyDescent="0.3">
      <c r="A769" s="83"/>
      <c r="B769" s="86"/>
      <c r="C769" s="77"/>
      <c r="D769" s="13" t="s">
        <v>6</v>
      </c>
      <c r="E769" s="4">
        <f t="shared" si="868"/>
        <v>0</v>
      </c>
      <c r="F769" s="35">
        <f t="shared" si="868"/>
        <v>0</v>
      </c>
      <c r="G769" s="47">
        <f t="shared" ref="G769:I769" si="875">G774</f>
        <v>0</v>
      </c>
      <c r="H769" s="10">
        <f t="shared" si="875"/>
        <v>0</v>
      </c>
      <c r="I769" s="48">
        <f t="shared" si="875"/>
        <v>0</v>
      </c>
      <c r="J769" s="48">
        <f t="shared" ref="J769" si="876">J774</f>
        <v>0</v>
      </c>
      <c r="K769" s="62"/>
    </row>
    <row r="770" spans="1:11" ht="16.5" thickBot="1" x14ac:dyDescent="0.3">
      <c r="A770" s="84"/>
      <c r="B770" s="87"/>
      <c r="C770" s="78"/>
      <c r="D770" s="13" t="s">
        <v>7</v>
      </c>
      <c r="E770" s="4">
        <f t="shared" ref="E770:F770" si="877">E766+E767+E768+E769</f>
        <v>842000</v>
      </c>
      <c r="F770" s="35">
        <f t="shared" si="877"/>
        <v>350000</v>
      </c>
      <c r="G770" s="47">
        <f t="shared" ref="G770:I770" si="878">G766+G767+G768+G769</f>
        <v>212000</v>
      </c>
      <c r="H770" s="10">
        <f t="shared" si="878"/>
        <v>280000</v>
      </c>
      <c r="I770" s="48">
        <f t="shared" si="878"/>
        <v>0</v>
      </c>
      <c r="J770" s="48">
        <f t="shared" ref="J770" si="879">J766+J767+J768+J769</f>
        <v>0</v>
      </c>
      <c r="K770" s="63"/>
    </row>
    <row r="771" spans="1:11" ht="45.75" thickBot="1" x14ac:dyDescent="0.3">
      <c r="A771" s="79" t="s">
        <v>281</v>
      </c>
      <c r="B771" s="85" t="s">
        <v>228</v>
      </c>
      <c r="C771" s="76" t="s">
        <v>3</v>
      </c>
      <c r="D771" s="13" t="s">
        <v>29</v>
      </c>
      <c r="E771" s="4">
        <f t="shared" ref="E771:F774" si="880">E776+E781+E786</f>
        <v>842000</v>
      </c>
      <c r="F771" s="35">
        <f t="shared" si="880"/>
        <v>350000</v>
      </c>
      <c r="G771" s="47">
        <f t="shared" ref="G771:I771" si="881">G776+G781+G786</f>
        <v>212000</v>
      </c>
      <c r="H771" s="10">
        <f t="shared" si="881"/>
        <v>280000</v>
      </c>
      <c r="I771" s="48">
        <f t="shared" si="881"/>
        <v>0</v>
      </c>
      <c r="J771" s="48">
        <f t="shared" ref="J771" si="882">J776+J781+J786</f>
        <v>0</v>
      </c>
      <c r="K771" s="61"/>
    </row>
    <row r="772" spans="1:11" ht="45.75" thickBot="1" x14ac:dyDescent="0.3">
      <c r="A772" s="80"/>
      <c r="B772" s="86"/>
      <c r="C772" s="77"/>
      <c r="D772" s="13" t="s">
        <v>4</v>
      </c>
      <c r="E772" s="4">
        <f t="shared" si="880"/>
        <v>0</v>
      </c>
      <c r="F772" s="35">
        <f t="shared" si="880"/>
        <v>0</v>
      </c>
      <c r="G772" s="47">
        <f t="shared" ref="G772:I772" si="883">G777+G782+G787</f>
        <v>0</v>
      </c>
      <c r="H772" s="10">
        <f t="shared" si="883"/>
        <v>0</v>
      </c>
      <c r="I772" s="48">
        <f t="shared" si="883"/>
        <v>0</v>
      </c>
      <c r="J772" s="48">
        <f t="shared" ref="J772" si="884">J777+J782+J787</f>
        <v>0</v>
      </c>
      <c r="K772" s="62"/>
    </row>
    <row r="773" spans="1:11" ht="51.75" customHeight="1" thickBot="1" x14ac:dyDescent="0.3">
      <c r="A773" s="80"/>
      <c r="B773" s="86"/>
      <c r="C773" s="77"/>
      <c r="D773" s="13" t="s">
        <v>5</v>
      </c>
      <c r="E773" s="4">
        <f t="shared" si="880"/>
        <v>0</v>
      </c>
      <c r="F773" s="35">
        <f t="shared" si="880"/>
        <v>0</v>
      </c>
      <c r="G773" s="47">
        <f t="shared" ref="G773:I773" si="885">G778+G783+G788</f>
        <v>0</v>
      </c>
      <c r="H773" s="10">
        <f t="shared" si="885"/>
        <v>0</v>
      </c>
      <c r="I773" s="48">
        <f t="shared" si="885"/>
        <v>0</v>
      </c>
      <c r="J773" s="48">
        <f t="shared" ref="J773" si="886">J778+J783+J788</f>
        <v>0</v>
      </c>
      <c r="K773" s="62"/>
    </row>
    <row r="774" spans="1:11" ht="36" customHeight="1" thickBot="1" x14ac:dyDescent="0.3">
      <c r="A774" s="80"/>
      <c r="B774" s="86"/>
      <c r="C774" s="77"/>
      <c r="D774" s="13" t="s">
        <v>6</v>
      </c>
      <c r="E774" s="4">
        <f t="shared" si="880"/>
        <v>0</v>
      </c>
      <c r="F774" s="35">
        <f t="shared" si="880"/>
        <v>0</v>
      </c>
      <c r="G774" s="47">
        <f t="shared" ref="G774:I774" si="887">G779+G784+G789</f>
        <v>0</v>
      </c>
      <c r="H774" s="10">
        <f t="shared" si="887"/>
        <v>0</v>
      </c>
      <c r="I774" s="48">
        <f t="shared" si="887"/>
        <v>0</v>
      </c>
      <c r="J774" s="48">
        <f t="shared" ref="J774" si="888">J779+J784+J789</f>
        <v>0</v>
      </c>
      <c r="K774" s="62"/>
    </row>
    <row r="775" spans="1:11" ht="16.5" thickBot="1" x14ac:dyDescent="0.3">
      <c r="A775" s="81"/>
      <c r="B775" s="87"/>
      <c r="C775" s="78"/>
      <c r="D775" s="13" t="s">
        <v>7</v>
      </c>
      <c r="E775" s="4">
        <f t="shared" ref="E775:F775" si="889">E771+E772+E773+E774</f>
        <v>842000</v>
      </c>
      <c r="F775" s="35">
        <f t="shared" si="889"/>
        <v>350000</v>
      </c>
      <c r="G775" s="47">
        <f t="shared" ref="G775:I775" si="890">G771+G772+G773+G774</f>
        <v>212000</v>
      </c>
      <c r="H775" s="10">
        <f t="shared" si="890"/>
        <v>280000</v>
      </c>
      <c r="I775" s="48">
        <f t="shared" si="890"/>
        <v>0</v>
      </c>
      <c r="J775" s="48">
        <f t="shared" ref="J775" si="891">J771+J772+J773+J774</f>
        <v>0</v>
      </c>
      <c r="K775" s="63"/>
    </row>
    <row r="776" spans="1:11" ht="45.75" thickBot="1" x14ac:dyDescent="0.3">
      <c r="A776" s="79" t="s">
        <v>282</v>
      </c>
      <c r="B776" s="85" t="s">
        <v>24</v>
      </c>
      <c r="C776" s="76" t="s">
        <v>3</v>
      </c>
      <c r="D776" s="13" t="s">
        <v>29</v>
      </c>
      <c r="E776" s="4">
        <f>F776+G776+H776+I776</f>
        <v>710000</v>
      </c>
      <c r="F776" s="35">
        <v>270000</v>
      </c>
      <c r="G776" s="47">
        <v>190000</v>
      </c>
      <c r="H776" s="10">
        <v>250000</v>
      </c>
      <c r="I776" s="48">
        <v>0</v>
      </c>
      <c r="J776" s="48">
        <v>0</v>
      </c>
      <c r="K776" s="61"/>
    </row>
    <row r="777" spans="1:11" ht="45.75" thickBot="1" x14ac:dyDescent="0.3">
      <c r="A777" s="80"/>
      <c r="B777" s="86"/>
      <c r="C777" s="77"/>
      <c r="D777" s="13" t="s">
        <v>4</v>
      </c>
      <c r="E777" s="4">
        <f t="shared" ref="E777:E779" si="892">F777+G777+H777+I777</f>
        <v>0</v>
      </c>
      <c r="F777" s="35">
        <v>0</v>
      </c>
      <c r="G777" s="47">
        <v>0</v>
      </c>
      <c r="H777" s="10">
        <v>0</v>
      </c>
      <c r="I777" s="48">
        <v>0</v>
      </c>
      <c r="J777" s="48">
        <v>0</v>
      </c>
      <c r="K777" s="62"/>
    </row>
    <row r="778" spans="1:11" ht="45.75" thickBot="1" x14ac:dyDescent="0.3">
      <c r="A778" s="80"/>
      <c r="B778" s="86"/>
      <c r="C778" s="77"/>
      <c r="D778" s="13" t="s">
        <v>5</v>
      </c>
      <c r="E778" s="4">
        <f t="shared" si="892"/>
        <v>0</v>
      </c>
      <c r="F778" s="35">
        <v>0</v>
      </c>
      <c r="G778" s="47">
        <v>0</v>
      </c>
      <c r="H778" s="10">
        <v>0</v>
      </c>
      <c r="I778" s="48">
        <v>0</v>
      </c>
      <c r="J778" s="48">
        <v>0</v>
      </c>
      <c r="K778" s="62"/>
    </row>
    <row r="779" spans="1:11" ht="30.75" thickBot="1" x14ac:dyDescent="0.3">
      <c r="A779" s="80"/>
      <c r="B779" s="86"/>
      <c r="C779" s="77"/>
      <c r="D779" s="13" t="s">
        <v>6</v>
      </c>
      <c r="E779" s="4">
        <f t="shared" si="892"/>
        <v>0</v>
      </c>
      <c r="F779" s="35">
        <v>0</v>
      </c>
      <c r="G779" s="47">
        <v>0</v>
      </c>
      <c r="H779" s="10">
        <v>0</v>
      </c>
      <c r="I779" s="48">
        <v>0</v>
      </c>
      <c r="J779" s="48">
        <v>0</v>
      </c>
      <c r="K779" s="62"/>
    </row>
    <row r="780" spans="1:11" ht="16.5" thickBot="1" x14ac:dyDescent="0.3">
      <c r="A780" s="81"/>
      <c r="B780" s="87"/>
      <c r="C780" s="78"/>
      <c r="D780" s="13" t="s">
        <v>7</v>
      </c>
      <c r="E780" s="4">
        <f t="shared" ref="E780:F780" si="893">E776+E777+E778+E779</f>
        <v>710000</v>
      </c>
      <c r="F780" s="35">
        <f t="shared" si="893"/>
        <v>270000</v>
      </c>
      <c r="G780" s="47">
        <f t="shared" ref="G780:I780" si="894">G776+G777+G778+G779</f>
        <v>190000</v>
      </c>
      <c r="H780" s="10">
        <f t="shared" si="894"/>
        <v>250000</v>
      </c>
      <c r="I780" s="48">
        <f t="shared" si="894"/>
        <v>0</v>
      </c>
      <c r="J780" s="48">
        <f t="shared" ref="J780" si="895">J776+J777+J778+J779</f>
        <v>0</v>
      </c>
      <c r="K780" s="63"/>
    </row>
    <row r="781" spans="1:11" ht="45.75" thickBot="1" x14ac:dyDescent="0.3">
      <c r="A781" s="79" t="s">
        <v>283</v>
      </c>
      <c r="B781" s="85" t="s">
        <v>78</v>
      </c>
      <c r="C781" s="76" t="s">
        <v>3</v>
      </c>
      <c r="D781" s="13" t="s">
        <v>29</v>
      </c>
      <c r="E781" s="4">
        <f>F781+G781+H781+I781</f>
        <v>124000</v>
      </c>
      <c r="F781" s="35">
        <v>72000</v>
      </c>
      <c r="G781" s="47">
        <v>22000</v>
      </c>
      <c r="H781" s="10">
        <v>30000</v>
      </c>
      <c r="I781" s="48">
        <v>0</v>
      </c>
      <c r="J781" s="48">
        <v>0</v>
      </c>
      <c r="K781" s="61"/>
    </row>
    <row r="782" spans="1:11" ht="45.75" thickBot="1" x14ac:dyDescent="0.3">
      <c r="A782" s="80"/>
      <c r="B782" s="86"/>
      <c r="C782" s="77"/>
      <c r="D782" s="13" t="s">
        <v>4</v>
      </c>
      <c r="E782" s="4">
        <f t="shared" ref="E782:E784" si="896">F782+G782+H782+I782</f>
        <v>0</v>
      </c>
      <c r="F782" s="35">
        <v>0</v>
      </c>
      <c r="G782" s="47">
        <v>0</v>
      </c>
      <c r="H782" s="10">
        <v>0</v>
      </c>
      <c r="I782" s="48">
        <v>0</v>
      </c>
      <c r="J782" s="48">
        <v>0</v>
      </c>
      <c r="K782" s="62"/>
    </row>
    <row r="783" spans="1:11" ht="45.75" thickBot="1" x14ac:dyDescent="0.3">
      <c r="A783" s="80"/>
      <c r="B783" s="86"/>
      <c r="C783" s="77"/>
      <c r="D783" s="13" t="s">
        <v>5</v>
      </c>
      <c r="E783" s="4">
        <f t="shared" si="896"/>
        <v>0</v>
      </c>
      <c r="F783" s="35">
        <v>0</v>
      </c>
      <c r="G783" s="47">
        <v>0</v>
      </c>
      <c r="H783" s="10">
        <v>0</v>
      </c>
      <c r="I783" s="48">
        <v>0</v>
      </c>
      <c r="J783" s="48">
        <v>0</v>
      </c>
      <c r="K783" s="62"/>
    </row>
    <row r="784" spans="1:11" ht="30.75" thickBot="1" x14ac:dyDescent="0.3">
      <c r="A784" s="80"/>
      <c r="B784" s="86"/>
      <c r="C784" s="77"/>
      <c r="D784" s="13" t="s">
        <v>6</v>
      </c>
      <c r="E784" s="4">
        <f t="shared" si="896"/>
        <v>0</v>
      </c>
      <c r="F784" s="35">
        <v>0</v>
      </c>
      <c r="G784" s="47">
        <v>0</v>
      </c>
      <c r="H784" s="10">
        <v>0</v>
      </c>
      <c r="I784" s="48">
        <v>0</v>
      </c>
      <c r="J784" s="48">
        <v>0</v>
      </c>
      <c r="K784" s="62"/>
    </row>
    <row r="785" spans="1:11" ht="16.5" thickBot="1" x14ac:dyDescent="0.3">
      <c r="A785" s="81"/>
      <c r="B785" s="87"/>
      <c r="C785" s="78"/>
      <c r="D785" s="13" t="s">
        <v>7</v>
      </c>
      <c r="E785" s="4">
        <f t="shared" ref="E785:F785" si="897">E781+E782+E783+E784</f>
        <v>124000</v>
      </c>
      <c r="F785" s="35">
        <f t="shared" si="897"/>
        <v>72000</v>
      </c>
      <c r="G785" s="47">
        <f t="shared" ref="G785:I785" si="898">G781+G782+G783+G784</f>
        <v>22000</v>
      </c>
      <c r="H785" s="10">
        <f t="shared" si="898"/>
        <v>30000</v>
      </c>
      <c r="I785" s="48">
        <f t="shared" si="898"/>
        <v>0</v>
      </c>
      <c r="J785" s="48">
        <f t="shared" ref="J785" si="899">J781+J782+J783+J784</f>
        <v>0</v>
      </c>
      <c r="K785" s="63"/>
    </row>
    <row r="786" spans="1:11" ht="45.75" thickBot="1" x14ac:dyDescent="0.3">
      <c r="A786" s="79" t="s">
        <v>284</v>
      </c>
      <c r="B786" s="85" t="s">
        <v>55</v>
      </c>
      <c r="C786" s="76" t="s">
        <v>3</v>
      </c>
      <c r="D786" s="13" t="s">
        <v>29</v>
      </c>
      <c r="E786" s="4">
        <f>F786+G786+H786+I786</f>
        <v>8000</v>
      </c>
      <c r="F786" s="35">
        <v>8000</v>
      </c>
      <c r="G786" s="47">
        <v>0</v>
      </c>
      <c r="H786" s="10">
        <v>0</v>
      </c>
      <c r="I786" s="48">
        <v>0</v>
      </c>
      <c r="J786" s="48">
        <v>0</v>
      </c>
      <c r="K786" s="61"/>
    </row>
    <row r="787" spans="1:11" ht="45.75" thickBot="1" x14ac:dyDescent="0.3">
      <c r="A787" s="80"/>
      <c r="B787" s="86"/>
      <c r="C787" s="77"/>
      <c r="D787" s="13" t="s">
        <v>4</v>
      </c>
      <c r="E787" s="4">
        <f t="shared" ref="E787:E789" si="900">F787+G787+H787+I787</f>
        <v>0</v>
      </c>
      <c r="F787" s="35">
        <v>0</v>
      </c>
      <c r="G787" s="47">
        <v>0</v>
      </c>
      <c r="H787" s="10">
        <v>0</v>
      </c>
      <c r="I787" s="48">
        <v>0</v>
      </c>
      <c r="J787" s="48">
        <v>0</v>
      </c>
      <c r="K787" s="62"/>
    </row>
    <row r="788" spans="1:11" ht="45.75" thickBot="1" x14ac:dyDescent="0.3">
      <c r="A788" s="80"/>
      <c r="B788" s="86"/>
      <c r="C788" s="77"/>
      <c r="D788" s="13" t="s">
        <v>5</v>
      </c>
      <c r="E788" s="4">
        <f t="shared" si="900"/>
        <v>0</v>
      </c>
      <c r="F788" s="35">
        <v>0</v>
      </c>
      <c r="G788" s="47">
        <v>0</v>
      </c>
      <c r="H788" s="10">
        <v>0</v>
      </c>
      <c r="I788" s="48">
        <v>0</v>
      </c>
      <c r="J788" s="48">
        <v>0</v>
      </c>
      <c r="K788" s="62"/>
    </row>
    <row r="789" spans="1:11" ht="30.75" thickBot="1" x14ac:dyDescent="0.3">
      <c r="A789" s="80"/>
      <c r="B789" s="86"/>
      <c r="C789" s="77"/>
      <c r="D789" s="13" t="s">
        <v>6</v>
      </c>
      <c r="E789" s="4">
        <f t="shared" si="900"/>
        <v>0</v>
      </c>
      <c r="F789" s="35">
        <v>0</v>
      </c>
      <c r="G789" s="47">
        <v>0</v>
      </c>
      <c r="H789" s="10">
        <v>0</v>
      </c>
      <c r="I789" s="48">
        <v>0</v>
      </c>
      <c r="J789" s="48">
        <v>0</v>
      </c>
      <c r="K789" s="62"/>
    </row>
    <row r="790" spans="1:11" ht="16.5" thickBot="1" x14ac:dyDescent="0.3">
      <c r="A790" s="81"/>
      <c r="B790" s="87"/>
      <c r="C790" s="78"/>
      <c r="D790" s="13" t="s">
        <v>7</v>
      </c>
      <c r="E790" s="4">
        <f t="shared" ref="E790:F790" si="901">E786+E787+E788+E789</f>
        <v>8000</v>
      </c>
      <c r="F790" s="35">
        <f t="shared" si="901"/>
        <v>8000</v>
      </c>
      <c r="G790" s="47">
        <f t="shared" ref="G790:I790" si="902">G786+G787+G788+G789</f>
        <v>0</v>
      </c>
      <c r="H790" s="10">
        <f t="shared" si="902"/>
        <v>0</v>
      </c>
      <c r="I790" s="48">
        <f t="shared" si="902"/>
        <v>0</v>
      </c>
      <c r="J790" s="48">
        <f t="shared" ref="J790" si="903">J786+J787+J788+J789</f>
        <v>0</v>
      </c>
      <c r="K790" s="62"/>
    </row>
    <row r="791" spans="1:11" ht="45.75" thickBot="1" x14ac:dyDescent="0.3">
      <c r="A791" s="82"/>
      <c r="B791" s="85" t="s">
        <v>26</v>
      </c>
      <c r="C791" s="85"/>
      <c r="D791" s="13" t="s">
        <v>29</v>
      </c>
      <c r="E791" s="4">
        <f>F791+G791+H791+I791+J791</f>
        <v>241141727.30000001</v>
      </c>
      <c r="F791" s="35">
        <f>F21+F56+F76+F86+F96+F106+F116+F126+F146+F156+F166+F181+F216+F226+F251+F306+F321+F366+F381+F396+F421+F431+F441+F486+F496+F541+F561+F656+F741+F766+F591+F476+F271+F301+F506</f>
        <v>54577630.760000005</v>
      </c>
      <c r="G791" s="47">
        <f>G21+G56+G76+G86+G96+G106+G116+G126+G146+G156+G166+G181+G216+G226+G251+G306+G321+G366+G381+G396+G421+G431+G441+G486+G496+G541+G561+G656+G741+G766+G591+G476+G271+G506</f>
        <v>58038950.470000006</v>
      </c>
      <c r="H791" s="10">
        <f>H21+H56+H76+H86+H96+H106+H116+H126+H146+H156+H166+H181+H216+H226+H251+H306+H321+H366+H381+H396+H421+H431+H441+H486+H496+H541+H561+H656+H741+H766+H591+H476+H271+H506+H66</f>
        <v>52243729.070000008</v>
      </c>
      <c r="I791" s="48">
        <f>I21+I56+I76+I86+I96+I106+I116+I126+I146+I156+I166+I181+I216+I226+I251+I306+I321+I366+I381+I396+I421+I431+I441+I486+I496+I541+I561+I656+I741+I766+I591+I476+I271+I301+I506</f>
        <v>37673131</v>
      </c>
      <c r="J791" s="48">
        <f>J21+J56+J76+J86+J96+J106+J116+J126+J146+J156+J166+J181+J216+J226+J251+J306+J321+J366+J381+J396+J421+J431+J441+J486+J496+J541+J561+J656+J741+J766+J591+J476+J271+J301+J506</f>
        <v>38608286</v>
      </c>
      <c r="K791" s="62"/>
    </row>
    <row r="792" spans="1:11" ht="45.75" thickBot="1" x14ac:dyDescent="0.3">
      <c r="A792" s="83"/>
      <c r="B792" s="86"/>
      <c r="C792" s="86"/>
      <c r="D792" s="13" t="s">
        <v>4</v>
      </c>
      <c r="E792" s="4">
        <f>F792+G792+H792+I792+J792</f>
        <v>6869995.6000000006</v>
      </c>
      <c r="F792" s="35">
        <f t="shared" ref="F792:J794" si="904">F22+F57+F77+F87+F97+F107+F117+F127+F147+F157+F167+F182+F217+F227+F252+F307+F322+F367+F382+F397+F422+F432+F442+F487+F497+F542+F562+F592+F657+F742+F767+F477+F302+F507</f>
        <v>3485585.2399999998</v>
      </c>
      <c r="G792" s="47">
        <f t="shared" si="904"/>
        <v>772447.63</v>
      </c>
      <c r="H792" s="10">
        <f t="shared" si="904"/>
        <v>1004206.1699999999</v>
      </c>
      <c r="I792" s="48">
        <f t="shared" si="904"/>
        <v>788788.16</v>
      </c>
      <c r="J792" s="48">
        <f t="shared" si="904"/>
        <v>818968.4</v>
      </c>
      <c r="K792" s="62"/>
    </row>
    <row r="793" spans="1:11" ht="45.75" thickBot="1" x14ac:dyDescent="0.3">
      <c r="A793" s="83"/>
      <c r="B793" s="86"/>
      <c r="C793" s="86"/>
      <c r="D793" s="13" t="s">
        <v>5</v>
      </c>
      <c r="E793" s="4">
        <f>F793+G793+H793+I793+J793</f>
        <v>244293482.97999996</v>
      </c>
      <c r="F793" s="35">
        <f t="shared" si="904"/>
        <v>33203623.77</v>
      </c>
      <c r="G793" s="47">
        <f t="shared" si="904"/>
        <v>67847887.060000002</v>
      </c>
      <c r="H793" s="10">
        <f t="shared" si="904"/>
        <v>45999903.75</v>
      </c>
      <c r="I793" s="48">
        <f t="shared" si="904"/>
        <v>28789764.199999999</v>
      </c>
      <c r="J793" s="48">
        <f t="shared" si="904"/>
        <v>68452304.200000003</v>
      </c>
      <c r="K793" s="62"/>
    </row>
    <row r="794" spans="1:11" ht="30.75" thickBot="1" x14ac:dyDescent="0.3">
      <c r="A794" s="83"/>
      <c r="B794" s="86"/>
      <c r="C794" s="86"/>
      <c r="D794" s="13" t="s">
        <v>6</v>
      </c>
      <c r="E794" s="4">
        <f>F794+G794+H794+I794+J794</f>
        <v>14406202.33</v>
      </c>
      <c r="F794" s="35">
        <f t="shared" si="904"/>
        <v>2782418</v>
      </c>
      <c r="G794" s="47">
        <f t="shared" si="904"/>
        <v>2820474.1799999997</v>
      </c>
      <c r="H794" s="10">
        <f t="shared" si="904"/>
        <v>3174716.15</v>
      </c>
      <c r="I794" s="48">
        <f t="shared" si="904"/>
        <v>2814297</v>
      </c>
      <c r="J794" s="48">
        <f t="shared" si="904"/>
        <v>2814297</v>
      </c>
      <c r="K794" s="62"/>
    </row>
    <row r="795" spans="1:11" ht="16.5" thickBot="1" x14ac:dyDescent="0.3">
      <c r="A795" s="83"/>
      <c r="B795" s="86"/>
      <c r="C795" s="86"/>
      <c r="D795" s="15" t="s">
        <v>7</v>
      </c>
      <c r="E795" s="9">
        <f>E791+E792+E793+E794</f>
        <v>506711408.20999998</v>
      </c>
      <c r="F795" s="8">
        <f>F791+F792+F793+F794</f>
        <v>94049257.770000011</v>
      </c>
      <c r="G795" s="47">
        <f t="shared" ref="G795:I795" si="905">G791+G792+G793+G794</f>
        <v>129479759.34</v>
      </c>
      <c r="H795" s="10">
        <f t="shared" si="905"/>
        <v>102422555.14000002</v>
      </c>
      <c r="I795" s="48">
        <f t="shared" si="905"/>
        <v>70065980.359999999</v>
      </c>
      <c r="J795" s="48">
        <f t="shared" ref="J795" si="906">J791+J792+J793+J794</f>
        <v>110693855.59999999</v>
      </c>
      <c r="K795" s="63"/>
    </row>
    <row r="796" spans="1:11" ht="54" customHeight="1" x14ac:dyDescent="0.25">
      <c r="A796" s="121" t="s">
        <v>36</v>
      </c>
      <c r="B796" s="85"/>
      <c r="C796" s="119" t="s">
        <v>3</v>
      </c>
      <c r="D796" s="17" t="s">
        <v>29</v>
      </c>
      <c r="E796" s="26">
        <f>F796+G796+H796+I796+J796</f>
        <v>239402106.91000003</v>
      </c>
      <c r="F796" s="37">
        <f>F21+F56+F76+F86+F96+F106+F116+F126+F146+F156+F166+F181+F216+F226+F266+F306+F321+F366+F381+F396+F421+F431+F441+F486+F496+F526+F556+F576+F646+F761+F476</f>
        <v>54266952.950000003</v>
      </c>
      <c r="G796" s="47">
        <f>G21+G56+G76+G86+G96+G106+G116+G126+G146+G156+G166+G181+G216+G226+G266+G306+G321+G366+G381+G396+G421+G431+G441+G486+G496+G526+G556+G576+G646+G761+G476+G506</f>
        <v>57223061.810000002</v>
      </c>
      <c r="H796" s="10">
        <f>H21+H56+H76+H86+H96+H106+H116+H126+H146+H156+H166+H181+H216+H226+H266+H306+H321+H366+H381+H396+H421+H431+H441+H486+H496+H526+H556+H576+H646+H761+H476+H506+H66</f>
        <v>51630675.150000006</v>
      </c>
      <c r="I796" s="48">
        <f>I21+I56+I76+I86+I96+I106+I116+I126+I146+I156+I166+I181+I216+I226+I266+I306+I321+I366+I381+I396+I421+I431+I441+I486+I496+I526+I556+I576+I646+I761+I476+I506</f>
        <v>37673131</v>
      </c>
      <c r="J796" s="48">
        <f>J21+J56+J76+J86+J96+J106+J116+J126+J146+J156+J166+J181+J216+J226+J266+J306+J321+J366+J381+J396+J421+J431+J441+J486+J496+J526+J556+J576+J646+J761+J476+J506</f>
        <v>38608286</v>
      </c>
      <c r="K796" s="61"/>
    </row>
    <row r="797" spans="1:11" ht="45" x14ac:dyDescent="0.25">
      <c r="A797" s="122"/>
      <c r="B797" s="101"/>
      <c r="C797" s="120"/>
      <c r="D797" s="18" t="s">
        <v>4</v>
      </c>
      <c r="E797" s="27">
        <f>F797+G797+H797+I797+J797</f>
        <v>6869995.6000000006</v>
      </c>
      <c r="F797" s="38">
        <f>F22+F57+F77+F87+F97+F107+F117+F127+F147+F157+F167+F182+F217+F227+F267+F307+F322+F367+F382+F397+F422+F432+F442+F487+F497+F527+F557+F577+F647+F762+F477</f>
        <v>3485585.2399999998</v>
      </c>
      <c r="G797" s="47">
        <f>G22+G57+G77+G87+G97+G107+G117+G127+G147+G157+G167+G182+G217+G227+G267+G307+G322+G367+G382+G397+G422+G432+G442+G487+G497+G527+G557+G577+G647+G762+G477</f>
        <v>772447.63</v>
      </c>
      <c r="H797" s="10">
        <f>H22+H57+H77+H87+H97+H107+H117+H127+H147+H157+H167+H182+H217+H227+H267+H307+H322+H367+H382+H397+H422+H432+H442+H487+H497+H527+H557+H577+H647+H762+H477</f>
        <v>1004206.1699999999</v>
      </c>
      <c r="I797" s="48">
        <f>I22+I57+I77+I87+I97+I107+I117+I127+I147+I157+I167+I182+I217+I227+I267+I307+I322+I367+I382+I397+I422+I432+I442+I487+I497+I527+I557+I577+I647+I762+I477</f>
        <v>788788.16</v>
      </c>
      <c r="J797" s="48">
        <f>J22+J57+J77+J87+J97+J107+J117+J127+J147+J157+J167+J182+J217+J227+J267+J307+J322+J367+J382+J397+J422+J432+J442+J487+J497+J527+J557+J577+J647+J762+J477</f>
        <v>818968.4</v>
      </c>
      <c r="K797" s="62"/>
    </row>
    <row r="798" spans="1:11" ht="45" x14ac:dyDescent="0.25">
      <c r="A798" s="122"/>
      <c r="B798" s="101"/>
      <c r="C798" s="120"/>
      <c r="D798" s="18" t="s">
        <v>5</v>
      </c>
      <c r="E798" s="27">
        <f>F798+G798+H798+I798+J798</f>
        <v>244293482.97999996</v>
      </c>
      <c r="F798" s="38">
        <f>F23+F58+F78+F88+F98+F108+F118+F128+F148+F158+F168+F183+F218+F228+F268+F308+F323+F368+F383+F398+F423+F433+F443+F488+F498+F528+F558+F578+F648+F763+F253+F478</f>
        <v>33203623.77</v>
      </c>
      <c r="G798" s="47">
        <f>G23+G58+G78+G88+G98+G108+G118+G128+G148+G158+G168+G183+G218+G228+G268+G308+G323+G368+G383+G398+G423+G433+G443+G488+G498+G528+G558+G578+G648+G763+G253+G478</f>
        <v>67847887.060000002</v>
      </c>
      <c r="H798" s="10">
        <f>H23+H58+H78+H88+H98+H108+H118+H128+H148+H158+H168+H183+H218+H228+H268+H308+H323+H368+H383+H398+H423+H433+H443+H488+H498+H528+H558+H578+H648+H763+H253+H478</f>
        <v>45999903.75</v>
      </c>
      <c r="I798" s="48">
        <f>I23+I58+I78+I88+I98+I108+I118+I128+I148+I158+I168+I183+I218+I228+I268+I308+I323+I368+I383+I398+I423+I433+I443+I488+I498+I528+I558+I578+I648+I763+I253+I478</f>
        <v>28789764.199999999</v>
      </c>
      <c r="J798" s="48">
        <f>J23+J58+J78+J88+J98+J108+J118+J128+J148+J158+J168+J183+J218+J228+J268+J308+J323+J368+J383+J398+J423+J433+J443+J488+J498+J528+J558+J578+J648+J763+J253+J478</f>
        <v>68452304.200000003</v>
      </c>
      <c r="K798" s="62"/>
    </row>
    <row r="799" spans="1:11" ht="30" x14ac:dyDescent="0.25">
      <c r="A799" s="122"/>
      <c r="B799" s="101"/>
      <c r="C799" s="120"/>
      <c r="D799" s="18" t="s">
        <v>6</v>
      </c>
      <c r="E799" s="27">
        <f>F799+G799+H799+I799+J799</f>
        <v>14406202.33</v>
      </c>
      <c r="F799" s="38">
        <f>F24+F59+F79+F89+F99+F109+F119+F129+F149+F159+F169+F184+F219+F229+F269+F309+F324+F369+F384+F399+F424+F434+F444+F489+F499+F529+F559+F579+F649+F764+F479</f>
        <v>2782418</v>
      </c>
      <c r="G799" s="47">
        <f>G24+G59+G79+G89+G99+G109+G119+G129+G149+G159+G169+G184+G219+G229+G269+G309+G324+G369+G384+G399+G424+G434+G444+G489+G499+G529+G559+G579+G649+G764+G479</f>
        <v>2820474.1799999997</v>
      </c>
      <c r="H799" s="10">
        <f>H24+H59+H79+H89+H99+H109+H119+H129+H149+H159+H169+H184+H219+H229+H269+H309+H324+H369+H384+H399+H424+H434+H444+H489+H499+H529+H559+H579+H649+H764+H479</f>
        <v>3174716.15</v>
      </c>
      <c r="I799" s="48">
        <f>I24+I59+I79+I89+I99+I109+I119+I129+I149+I159+I169+I184+I219+I229+I269+I309+I324+I369+I384+I399+I424+I434+I444+I489+I499+I529+I559+I579+I649+I764+I479</f>
        <v>2814297</v>
      </c>
      <c r="J799" s="48">
        <f>J24+J59+J79+J89+J99+J109+J119+J129+J149+J159+J169+J184+J219+J229+J269+J309+J324+J369+J384+J399+J424+J434+J444+J489+J499+J529+J559+J579+J649+J764+J479</f>
        <v>2814297</v>
      </c>
      <c r="K799" s="62"/>
    </row>
    <row r="800" spans="1:11" ht="16.5" thickBot="1" x14ac:dyDescent="0.3">
      <c r="A800" s="123"/>
      <c r="B800" s="124"/>
      <c r="C800" s="125"/>
      <c r="D800" s="19" t="s">
        <v>7</v>
      </c>
      <c r="E800" s="28">
        <f>E796+E797+E798+E799</f>
        <v>504971787.81999999</v>
      </c>
      <c r="F800" s="41">
        <f>F796+F797+F798+F799</f>
        <v>93738579.960000008</v>
      </c>
      <c r="G800" s="47">
        <f t="shared" ref="G800:I800" si="907">G796+G797+G798+G799</f>
        <v>128663870.68000001</v>
      </c>
      <c r="H800" s="10">
        <f t="shared" si="907"/>
        <v>101809501.22000001</v>
      </c>
      <c r="I800" s="48">
        <f t="shared" si="907"/>
        <v>70065980.359999999</v>
      </c>
      <c r="J800" s="48">
        <f t="shared" ref="J800" si="908">J796+J797+J798+J799</f>
        <v>110693855.59999999</v>
      </c>
      <c r="K800" s="63"/>
    </row>
    <row r="801" spans="1:11" ht="45" hidden="1" x14ac:dyDescent="0.25">
      <c r="A801" s="126"/>
      <c r="B801" s="128"/>
      <c r="C801" s="119" t="s">
        <v>173</v>
      </c>
      <c r="D801" s="18" t="s">
        <v>29</v>
      </c>
      <c r="E801" s="27">
        <f>F801+G801+H801+I801</f>
        <v>0</v>
      </c>
      <c r="F801" s="38">
        <f>F271</f>
        <v>0</v>
      </c>
      <c r="G801" s="47">
        <f>G271</f>
        <v>0</v>
      </c>
      <c r="H801" s="10">
        <f>H271</f>
        <v>0</v>
      </c>
      <c r="I801" s="48">
        <f>I271</f>
        <v>0</v>
      </c>
      <c r="J801" s="48">
        <f>J271</f>
        <v>0</v>
      </c>
      <c r="K801" s="61"/>
    </row>
    <row r="802" spans="1:11" ht="45" hidden="1" x14ac:dyDescent="0.25">
      <c r="A802" s="127"/>
      <c r="B802" s="101"/>
      <c r="C802" s="120"/>
      <c r="D802" s="18" t="s">
        <v>4</v>
      </c>
      <c r="E802" s="27">
        <f t="shared" ref="E802:E804" si="909">F802+G802+H802+I802</f>
        <v>0</v>
      </c>
      <c r="F802" s="38">
        <v>0</v>
      </c>
      <c r="G802" s="47">
        <f>G272+G527+G577+G647</f>
        <v>0</v>
      </c>
      <c r="H802" s="10">
        <v>0</v>
      </c>
      <c r="I802" s="48">
        <v>0</v>
      </c>
      <c r="J802" s="48">
        <v>0</v>
      </c>
      <c r="K802" s="62"/>
    </row>
    <row r="803" spans="1:11" ht="45" hidden="1" x14ac:dyDescent="0.25">
      <c r="A803" s="127"/>
      <c r="B803" s="101"/>
      <c r="C803" s="120"/>
      <c r="D803" s="18" t="s">
        <v>5</v>
      </c>
      <c r="E803" s="27">
        <f t="shared" si="909"/>
        <v>0</v>
      </c>
      <c r="F803" s="38">
        <v>0</v>
      </c>
      <c r="G803" s="47">
        <f>G273+G528+G578+G648</f>
        <v>0</v>
      </c>
      <c r="H803" s="10">
        <v>0</v>
      </c>
      <c r="I803" s="48">
        <v>0</v>
      </c>
      <c r="J803" s="48">
        <v>0</v>
      </c>
      <c r="K803" s="62"/>
    </row>
    <row r="804" spans="1:11" ht="30" hidden="1" x14ac:dyDescent="0.25">
      <c r="A804" s="127"/>
      <c r="B804" s="101"/>
      <c r="C804" s="120"/>
      <c r="D804" s="18" t="s">
        <v>6</v>
      </c>
      <c r="E804" s="27">
        <f t="shared" si="909"/>
        <v>0</v>
      </c>
      <c r="F804" s="38">
        <f>F274+F529+F579+F649</f>
        <v>0</v>
      </c>
      <c r="G804" s="47">
        <f>G274+G529+G579+G649</f>
        <v>0</v>
      </c>
      <c r="H804" s="10">
        <f>H274+H529+H579+H649</f>
        <v>0</v>
      </c>
      <c r="I804" s="48">
        <f>I274+I529+I579+I649</f>
        <v>0</v>
      </c>
      <c r="J804" s="48">
        <f>J274+J529+J579+J649</f>
        <v>0</v>
      </c>
      <c r="K804" s="62"/>
    </row>
    <row r="805" spans="1:11" ht="16.5" hidden="1" thickBot="1" x14ac:dyDescent="0.3">
      <c r="A805" s="127"/>
      <c r="B805" s="101"/>
      <c r="C805" s="120"/>
      <c r="D805" s="19" t="s">
        <v>7</v>
      </c>
      <c r="E805" s="28">
        <f>E801+E802+E803+E804</f>
        <v>0</v>
      </c>
      <c r="F805" s="41">
        <f>F801+F802+F803+F804</f>
        <v>0</v>
      </c>
      <c r="G805" s="47">
        <f t="shared" ref="G805:I805" si="910">G801+G802+G803+G804</f>
        <v>0</v>
      </c>
      <c r="H805" s="10">
        <f t="shared" si="910"/>
        <v>0</v>
      </c>
      <c r="I805" s="48">
        <f t="shared" si="910"/>
        <v>0</v>
      </c>
      <c r="J805" s="48">
        <f t="shared" ref="J805" si="911">J801+J802+J803+J804</f>
        <v>0</v>
      </c>
      <c r="K805" s="63"/>
    </row>
    <row r="806" spans="1:11" ht="45" x14ac:dyDescent="0.25">
      <c r="A806" s="126"/>
      <c r="B806" s="128"/>
      <c r="C806" s="119" t="s">
        <v>33</v>
      </c>
      <c r="D806" s="18" t="s">
        <v>29</v>
      </c>
      <c r="E806" s="27">
        <f>F806+G806+H806+I806</f>
        <v>1594885.31</v>
      </c>
      <c r="F806" s="38">
        <f>F276+F531+F581+F651</f>
        <v>293812.73</v>
      </c>
      <c r="G806" s="47">
        <f>G276+G531+G581+G651</f>
        <v>705188.66</v>
      </c>
      <c r="H806" s="10">
        <f>H276+H531+H581+H651</f>
        <v>595883.92000000004</v>
      </c>
      <c r="I806" s="48">
        <f>I276+I531+I581+I651</f>
        <v>0</v>
      </c>
      <c r="J806" s="48">
        <f>J276+J531+J581+J651</f>
        <v>0</v>
      </c>
      <c r="K806" s="61"/>
    </row>
    <row r="807" spans="1:11" ht="45" x14ac:dyDescent="0.25">
      <c r="A807" s="127"/>
      <c r="B807" s="101"/>
      <c r="C807" s="120"/>
      <c r="D807" s="18" t="s">
        <v>4</v>
      </c>
      <c r="E807" s="27">
        <f t="shared" ref="E807:E809" si="912">F807+G807+H807+I807</f>
        <v>0</v>
      </c>
      <c r="F807" s="38">
        <f t="shared" ref="F807:J809" si="913">F277+F532+F582+F652+F302</f>
        <v>0</v>
      </c>
      <c r="G807" s="47">
        <f t="shared" si="913"/>
        <v>0</v>
      </c>
      <c r="H807" s="10">
        <f t="shared" si="913"/>
        <v>0</v>
      </c>
      <c r="I807" s="48">
        <f t="shared" si="913"/>
        <v>0</v>
      </c>
      <c r="J807" s="48">
        <f t="shared" si="913"/>
        <v>0</v>
      </c>
      <c r="K807" s="62"/>
    </row>
    <row r="808" spans="1:11" ht="45" x14ac:dyDescent="0.25">
      <c r="A808" s="127"/>
      <c r="B808" s="101"/>
      <c r="C808" s="120"/>
      <c r="D808" s="18" t="s">
        <v>5</v>
      </c>
      <c r="E808" s="27">
        <f t="shared" si="912"/>
        <v>0</v>
      </c>
      <c r="F808" s="38">
        <f t="shared" si="913"/>
        <v>0</v>
      </c>
      <c r="G808" s="47">
        <f t="shared" si="913"/>
        <v>0</v>
      </c>
      <c r="H808" s="10">
        <f t="shared" si="913"/>
        <v>0</v>
      </c>
      <c r="I808" s="48">
        <f t="shared" si="913"/>
        <v>0</v>
      </c>
      <c r="J808" s="48">
        <f t="shared" si="913"/>
        <v>0</v>
      </c>
      <c r="K808" s="62"/>
    </row>
    <row r="809" spans="1:11" ht="30" x14ac:dyDescent="0.25">
      <c r="A809" s="127"/>
      <c r="B809" s="101"/>
      <c r="C809" s="120"/>
      <c r="D809" s="18" t="s">
        <v>6</v>
      </c>
      <c r="E809" s="27">
        <f t="shared" si="912"/>
        <v>0</v>
      </c>
      <c r="F809" s="38">
        <f t="shared" si="913"/>
        <v>0</v>
      </c>
      <c r="G809" s="47">
        <f t="shared" si="913"/>
        <v>0</v>
      </c>
      <c r="H809" s="10">
        <f t="shared" si="913"/>
        <v>0</v>
      </c>
      <c r="I809" s="48">
        <f t="shared" si="913"/>
        <v>0</v>
      </c>
      <c r="J809" s="48">
        <f t="shared" si="913"/>
        <v>0</v>
      </c>
      <c r="K809" s="62"/>
    </row>
    <row r="810" spans="1:11" ht="35.25" customHeight="1" thickBot="1" x14ac:dyDescent="0.3">
      <c r="A810" s="127"/>
      <c r="B810" s="101"/>
      <c r="C810" s="120"/>
      <c r="D810" s="19" t="s">
        <v>7</v>
      </c>
      <c r="E810" s="28">
        <f>E806+E807+E808+E809</f>
        <v>1594885.31</v>
      </c>
      <c r="F810" s="41">
        <f>F806+F807+F808+F809</f>
        <v>293812.73</v>
      </c>
      <c r="G810" s="47">
        <f t="shared" ref="G810:I810" si="914">G806+G807+G808+G809</f>
        <v>705188.66</v>
      </c>
      <c r="H810" s="10">
        <f t="shared" si="914"/>
        <v>595883.92000000004</v>
      </c>
      <c r="I810" s="48">
        <f t="shared" si="914"/>
        <v>0</v>
      </c>
      <c r="J810" s="48">
        <f t="shared" ref="J810" si="915">J806+J807+J808+J809</f>
        <v>0</v>
      </c>
      <c r="K810" s="63"/>
    </row>
    <row r="811" spans="1:11" ht="45" x14ac:dyDescent="0.25">
      <c r="A811" s="129"/>
      <c r="B811" s="131"/>
      <c r="C811" s="119" t="s">
        <v>34</v>
      </c>
      <c r="D811" s="17" t="s">
        <v>29</v>
      </c>
      <c r="E811" s="26">
        <f>F811+G811+H811+I811</f>
        <v>144735.08000000002</v>
      </c>
      <c r="F811" s="37">
        <f>F281+F586+F536</f>
        <v>16865.080000000002</v>
      </c>
      <c r="G811" s="47">
        <f>G281+G586+G536</f>
        <v>110700</v>
      </c>
      <c r="H811" s="10">
        <f>H281+H586+H536</f>
        <v>17170</v>
      </c>
      <c r="I811" s="48">
        <f>I281+I586+I536</f>
        <v>0</v>
      </c>
      <c r="J811" s="48">
        <f>J281+J586+J536</f>
        <v>0</v>
      </c>
      <c r="K811" s="61"/>
    </row>
    <row r="812" spans="1:11" ht="45" x14ac:dyDescent="0.25">
      <c r="A812" s="130"/>
      <c r="B812" s="132"/>
      <c r="C812" s="120"/>
      <c r="D812" s="18" t="s">
        <v>4</v>
      </c>
      <c r="E812" s="27">
        <f t="shared" ref="E812:E814" si="916">F812+G812+H812+I812</f>
        <v>0</v>
      </c>
      <c r="F812" s="38">
        <f t="shared" ref="F812:J814" si="917">F282+F587</f>
        <v>0</v>
      </c>
      <c r="G812" s="47">
        <f t="shared" si="917"/>
        <v>0</v>
      </c>
      <c r="H812" s="10">
        <f t="shared" si="917"/>
        <v>0</v>
      </c>
      <c r="I812" s="48">
        <f t="shared" si="917"/>
        <v>0</v>
      </c>
      <c r="J812" s="48">
        <f t="shared" si="917"/>
        <v>0</v>
      </c>
      <c r="K812" s="62"/>
    </row>
    <row r="813" spans="1:11" ht="45" x14ac:dyDescent="0.25">
      <c r="A813" s="130"/>
      <c r="B813" s="132"/>
      <c r="C813" s="120"/>
      <c r="D813" s="18" t="s">
        <v>5</v>
      </c>
      <c r="E813" s="27">
        <f t="shared" si="916"/>
        <v>0</v>
      </c>
      <c r="F813" s="38">
        <f t="shared" si="917"/>
        <v>0</v>
      </c>
      <c r="G813" s="47">
        <f t="shared" si="917"/>
        <v>0</v>
      </c>
      <c r="H813" s="10">
        <f t="shared" si="917"/>
        <v>0</v>
      </c>
      <c r="I813" s="48">
        <f t="shared" si="917"/>
        <v>0</v>
      </c>
      <c r="J813" s="48">
        <f t="shared" si="917"/>
        <v>0</v>
      </c>
      <c r="K813" s="62"/>
    </row>
    <row r="814" spans="1:11" ht="30" x14ac:dyDescent="0.25">
      <c r="A814" s="130"/>
      <c r="B814" s="132"/>
      <c r="C814" s="120"/>
      <c r="D814" s="18" t="s">
        <v>6</v>
      </c>
      <c r="E814" s="27">
        <f t="shared" si="916"/>
        <v>0</v>
      </c>
      <c r="F814" s="38">
        <f t="shared" si="917"/>
        <v>0</v>
      </c>
      <c r="G814" s="47">
        <f t="shared" si="917"/>
        <v>0</v>
      </c>
      <c r="H814" s="10">
        <f t="shared" si="917"/>
        <v>0</v>
      </c>
      <c r="I814" s="48">
        <f t="shared" si="917"/>
        <v>0</v>
      </c>
      <c r="J814" s="48">
        <f t="shared" si="917"/>
        <v>0</v>
      </c>
      <c r="K814" s="62"/>
    </row>
    <row r="815" spans="1:11" ht="16.5" thickBot="1" x14ac:dyDescent="0.3">
      <c r="A815" s="130"/>
      <c r="B815" s="133"/>
      <c r="C815" s="125"/>
      <c r="D815" s="20" t="s">
        <v>7</v>
      </c>
      <c r="E815" s="29">
        <f>E811+E812+E813+E814</f>
        <v>144735.08000000002</v>
      </c>
      <c r="F815" s="39">
        <f>F811+F812+F813+F814</f>
        <v>16865.080000000002</v>
      </c>
      <c r="G815" s="51">
        <f t="shared" ref="G815:I815" si="918">G811+G812+G813+G814</f>
        <v>110700</v>
      </c>
      <c r="H815" s="12">
        <f t="shared" si="918"/>
        <v>17170</v>
      </c>
      <c r="I815" s="52">
        <f t="shared" si="918"/>
        <v>0</v>
      </c>
      <c r="J815" s="52">
        <f t="shared" ref="J815" si="919">J811+J812+J813+J814</f>
        <v>0</v>
      </c>
      <c r="K815" s="63"/>
    </row>
    <row r="816" spans="1:11" ht="15.75" x14ac:dyDescent="0.25">
      <c r="A816" s="5"/>
      <c r="B816" s="6"/>
      <c r="C816" s="6"/>
      <c r="D816" s="7"/>
      <c r="E816" s="7"/>
      <c r="F816" s="8"/>
      <c r="G816" s="8"/>
      <c r="H816" s="8"/>
      <c r="I816" s="8"/>
      <c r="J816" s="8"/>
      <c r="K816" s="7"/>
    </row>
    <row r="817" spans="1:11" ht="18.75" customHeight="1" x14ac:dyDescent="0.25">
      <c r="A817" s="97"/>
      <c r="B817" s="98"/>
      <c r="C817" s="98"/>
      <c r="D817" s="98"/>
      <c r="E817" s="98"/>
      <c r="F817" s="98"/>
      <c r="G817" s="98"/>
      <c r="H817" s="98"/>
      <c r="I817" s="98"/>
      <c r="J817" s="98"/>
      <c r="K817" s="98"/>
    </row>
    <row r="818" spans="1:11" ht="15.75" x14ac:dyDescent="0.25">
      <c r="A818" s="3" t="s">
        <v>30</v>
      </c>
    </row>
  </sheetData>
  <mergeCells count="651">
    <mergeCell ref="K416:K420"/>
    <mergeCell ref="K316:K320"/>
    <mergeCell ref="A341:A345"/>
    <mergeCell ref="B341:B345"/>
    <mergeCell ref="C341:C345"/>
    <mergeCell ref="A336:A340"/>
    <mergeCell ref="K516:K520"/>
    <mergeCell ref="A361:A365"/>
    <mergeCell ref="B361:B365"/>
    <mergeCell ref="C361:C365"/>
    <mergeCell ref="K361:K365"/>
    <mergeCell ref="C411:C415"/>
    <mergeCell ref="K411:K415"/>
    <mergeCell ref="A411:A415"/>
    <mergeCell ref="B411:B415"/>
    <mergeCell ref="C471:C475"/>
    <mergeCell ref="K471:K475"/>
    <mergeCell ref="B481:B485"/>
    <mergeCell ref="C481:C485"/>
    <mergeCell ref="A516:A520"/>
    <mergeCell ref="B516:B520"/>
    <mergeCell ref="C516:C520"/>
    <mergeCell ref="A491:A495"/>
    <mergeCell ref="C496:C500"/>
    <mergeCell ref="J18:J19"/>
    <mergeCell ref="A376:A380"/>
    <mergeCell ref="B376:B380"/>
    <mergeCell ref="C376:C380"/>
    <mergeCell ref="K376:K380"/>
    <mergeCell ref="K326:K330"/>
    <mergeCell ref="A381:A385"/>
    <mergeCell ref="A401:A405"/>
    <mergeCell ref="B401:B405"/>
    <mergeCell ref="C401:C405"/>
    <mergeCell ref="A396:A400"/>
    <mergeCell ref="B396:B400"/>
    <mergeCell ref="C396:C400"/>
    <mergeCell ref="K396:K400"/>
    <mergeCell ref="C296:C300"/>
    <mergeCell ref="K296:K300"/>
    <mergeCell ref="A316:A320"/>
    <mergeCell ref="B316:B320"/>
    <mergeCell ref="A681:A685"/>
    <mergeCell ref="B681:B685"/>
    <mergeCell ref="A671:A675"/>
    <mergeCell ref="K636:K640"/>
    <mergeCell ref="C661:C665"/>
    <mergeCell ref="A246:A250"/>
    <mergeCell ref="B246:B250"/>
    <mergeCell ref="C246:C250"/>
    <mergeCell ref="K246:K250"/>
    <mergeCell ref="K501:K505"/>
    <mergeCell ref="K486:K490"/>
    <mergeCell ref="K521:K525"/>
    <mergeCell ref="A496:A500"/>
    <mergeCell ref="B496:B500"/>
    <mergeCell ref="A506:A510"/>
    <mergeCell ref="B506:B510"/>
    <mergeCell ref="C506:C510"/>
    <mergeCell ref="K506:K510"/>
    <mergeCell ref="A511:A515"/>
    <mergeCell ref="B511:B515"/>
    <mergeCell ref="C511:C515"/>
    <mergeCell ref="B501:B505"/>
    <mergeCell ref="K496:K500"/>
    <mergeCell ref="K576:K580"/>
    <mergeCell ref="K406:K410"/>
    <mergeCell ref="B466:B470"/>
    <mergeCell ref="C466:C470"/>
    <mergeCell ref="K466:K470"/>
    <mergeCell ref="C356:C360"/>
    <mergeCell ref="A356:A360"/>
    <mergeCell ref="B356:B360"/>
    <mergeCell ref="A741:A745"/>
    <mergeCell ref="B741:B745"/>
    <mergeCell ref="C741:C745"/>
    <mergeCell ref="K741:K745"/>
    <mergeCell ref="K546:K550"/>
    <mergeCell ref="A566:A570"/>
    <mergeCell ref="B566:B570"/>
    <mergeCell ref="C566:C570"/>
    <mergeCell ref="K566:K570"/>
    <mergeCell ref="A596:A600"/>
    <mergeCell ref="B596:B600"/>
    <mergeCell ref="K556:K560"/>
    <mergeCell ref="K561:K565"/>
    <mergeCell ref="K591:K595"/>
    <mergeCell ref="K586:K590"/>
    <mergeCell ref="K581:K585"/>
    <mergeCell ref="B686:B690"/>
    <mergeCell ref="C576:C580"/>
    <mergeCell ref="K381:K385"/>
    <mergeCell ref="A346:A350"/>
    <mergeCell ref="B346:B350"/>
    <mergeCell ref="C346:C350"/>
    <mergeCell ref="K346:K350"/>
    <mergeCell ref="A351:A355"/>
    <mergeCell ref="B351:B355"/>
    <mergeCell ref="C351:C355"/>
    <mergeCell ref="K351:K355"/>
    <mergeCell ref="A536:A540"/>
    <mergeCell ref="B536:B540"/>
    <mergeCell ref="A521:A525"/>
    <mergeCell ref="B521:B525"/>
    <mergeCell ref="C521:C525"/>
    <mergeCell ref="B556:B560"/>
    <mergeCell ref="C556:C560"/>
    <mergeCell ref="A576:A580"/>
    <mergeCell ref="C541:C545"/>
    <mergeCell ref="C571:C575"/>
    <mergeCell ref="A561:A565"/>
    <mergeCell ref="A556:A560"/>
    <mergeCell ref="K551:K555"/>
    <mergeCell ref="K511:K515"/>
    <mergeCell ref="B676:B680"/>
    <mergeCell ref="C676:C680"/>
    <mergeCell ref="A616:A620"/>
    <mergeCell ref="B616:B620"/>
    <mergeCell ref="B336:B340"/>
    <mergeCell ref="C336:C340"/>
    <mergeCell ref="B476:B480"/>
    <mergeCell ref="C476:C480"/>
    <mergeCell ref="C381:C385"/>
    <mergeCell ref="A406:A410"/>
    <mergeCell ref="B406:B410"/>
    <mergeCell ref="C406:C410"/>
    <mergeCell ref="C616:C620"/>
    <mergeCell ref="B671:B675"/>
    <mergeCell ref="C501:C505"/>
    <mergeCell ref="A416:A420"/>
    <mergeCell ref="B416:B420"/>
    <mergeCell ref="C416:C420"/>
    <mergeCell ref="C486:C490"/>
    <mergeCell ref="C546:C550"/>
    <mergeCell ref="A571:A575"/>
    <mergeCell ref="B571:B575"/>
    <mergeCell ref="A471:A475"/>
    <mergeCell ref="A481:A485"/>
    <mergeCell ref="K266:K270"/>
    <mergeCell ref="A261:A265"/>
    <mergeCell ref="B261:B265"/>
    <mergeCell ref="C261:C265"/>
    <mergeCell ref="K261:K265"/>
    <mergeCell ref="K536:K540"/>
    <mergeCell ref="C686:C690"/>
    <mergeCell ref="B661:B665"/>
    <mergeCell ref="C441:C445"/>
    <mergeCell ref="K441:K445"/>
    <mergeCell ref="A436:A440"/>
    <mergeCell ref="B436:B440"/>
    <mergeCell ref="C436:C440"/>
    <mergeCell ref="K436:K440"/>
    <mergeCell ref="B656:B660"/>
    <mergeCell ref="C656:C660"/>
    <mergeCell ref="K656:K660"/>
    <mergeCell ref="A646:A650"/>
    <mergeCell ref="A651:A655"/>
    <mergeCell ref="B491:B495"/>
    <mergeCell ref="C491:C495"/>
    <mergeCell ref="K491:K495"/>
    <mergeCell ref="A686:A690"/>
    <mergeCell ref="B646:B650"/>
    <mergeCell ref="K216:K220"/>
    <mergeCell ref="A211:A215"/>
    <mergeCell ref="B211:B215"/>
    <mergeCell ref="C211:C215"/>
    <mergeCell ref="K211:K215"/>
    <mergeCell ref="B191:B195"/>
    <mergeCell ref="C191:C195"/>
    <mergeCell ref="K191:K195"/>
    <mergeCell ref="A196:A200"/>
    <mergeCell ref="B196:B200"/>
    <mergeCell ref="C196:C200"/>
    <mergeCell ref="K196:K200"/>
    <mergeCell ref="A201:A205"/>
    <mergeCell ref="B201:B205"/>
    <mergeCell ref="C201:C205"/>
    <mergeCell ref="K201:K205"/>
    <mergeCell ref="A206:A210"/>
    <mergeCell ref="B206:B210"/>
    <mergeCell ref="C206:C210"/>
    <mergeCell ref="K206:K210"/>
    <mergeCell ref="K241:K245"/>
    <mergeCell ref="A256:A260"/>
    <mergeCell ref="B256:B260"/>
    <mergeCell ref="C256:C260"/>
    <mergeCell ref="K256:K260"/>
    <mergeCell ref="A311:A315"/>
    <mergeCell ref="K221:K225"/>
    <mergeCell ref="A231:A235"/>
    <mergeCell ref="B231:B235"/>
    <mergeCell ref="C231:C235"/>
    <mergeCell ref="K231:K235"/>
    <mergeCell ref="A251:A255"/>
    <mergeCell ref="B251:B255"/>
    <mergeCell ref="C251:C255"/>
    <mergeCell ref="K251:K255"/>
    <mergeCell ref="A281:A285"/>
    <mergeCell ref="B281:B285"/>
    <mergeCell ref="C281:C285"/>
    <mergeCell ref="A266:A270"/>
    <mergeCell ref="B266:B270"/>
    <mergeCell ref="K306:K310"/>
    <mergeCell ref="K311:K315"/>
    <mergeCell ref="A306:A310"/>
    <mergeCell ref="B306:B310"/>
    <mergeCell ref="K171:K175"/>
    <mergeCell ref="A176:A180"/>
    <mergeCell ref="B176:B180"/>
    <mergeCell ref="C176:C180"/>
    <mergeCell ref="K176:K180"/>
    <mergeCell ref="A186:A190"/>
    <mergeCell ref="B186:B190"/>
    <mergeCell ref="C186:C190"/>
    <mergeCell ref="K186:K190"/>
    <mergeCell ref="K181:K185"/>
    <mergeCell ref="A171:A175"/>
    <mergeCell ref="B171:B175"/>
    <mergeCell ref="C171:C175"/>
    <mergeCell ref="C221:C225"/>
    <mergeCell ref="B471:B475"/>
    <mergeCell ref="A216:A220"/>
    <mergeCell ref="B216:B220"/>
    <mergeCell ref="C216:C220"/>
    <mergeCell ref="C306:C310"/>
    <mergeCell ref="A301:A305"/>
    <mergeCell ref="B301:B305"/>
    <mergeCell ref="C301:C305"/>
    <mergeCell ref="A236:A240"/>
    <mergeCell ref="C266:C270"/>
    <mergeCell ref="C321:C325"/>
    <mergeCell ref="A296:A300"/>
    <mergeCell ref="A391:A395"/>
    <mergeCell ref="A386:A390"/>
    <mergeCell ref="C316:C320"/>
    <mergeCell ref="A326:A330"/>
    <mergeCell ref="B326:B330"/>
    <mergeCell ref="C326:C330"/>
    <mergeCell ref="B606:B610"/>
    <mergeCell ref="C606:C610"/>
    <mergeCell ref="A601:A605"/>
    <mergeCell ref="B601:B605"/>
    <mergeCell ref="K166:K170"/>
    <mergeCell ref="A181:A185"/>
    <mergeCell ref="B181:B185"/>
    <mergeCell ref="B561:B565"/>
    <mergeCell ref="C561:C565"/>
    <mergeCell ref="A591:A595"/>
    <mergeCell ref="B591:B595"/>
    <mergeCell ref="C591:C595"/>
    <mergeCell ref="A546:A550"/>
    <mergeCell ref="B546:B550"/>
    <mergeCell ref="A456:A460"/>
    <mergeCell ref="B456:B460"/>
    <mergeCell ref="C456:C460"/>
    <mergeCell ref="A461:A465"/>
    <mergeCell ref="B461:B465"/>
    <mergeCell ref="C461:C465"/>
    <mergeCell ref="A486:A490"/>
    <mergeCell ref="B486:B490"/>
    <mergeCell ref="A221:A225"/>
    <mergeCell ref="B221:B225"/>
    <mergeCell ref="A631:A635"/>
    <mergeCell ref="B631:B635"/>
    <mergeCell ref="C631:C635"/>
    <mergeCell ref="A636:A640"/>
    <mergeCell ref="B636:B640"/>
    <mergeCell ref="A641:A645"/>
    <mergeCell ref="C646:C650"/>
    <mergeCell ref="B651:B655"/>
    <mergeCell ref="C651:C655"/>
    <mergeCell ref="C636:C640"/>
    <mergeCell ref="K671:K675"/>
    <mergeCell ref="A476:A480"/>
    <mergeCell ref="C366:C370"/>
    <mergeCell ref="C536:C540"/>
    <mergeCell ref="K616:K620"/>
    <mergeCell ref="C586:C590"/>
    <mergeCell ref="K601:K605"/>
    <mergeCell ref="K571:K575"/>
    <mergeCell ref="K611:K615"/>
    <mergeCell ref="K606:K610"/>
    <mergeCell ref="C596:C600"/>
    <mergeCell ref="A541:A545"/>
    <mergeCell ref="B541:B545"/>
    <mergeCell ref="A431:A435"/>
    <mergeCell ref="B431:B435"/>
    <mergeCell ref="C431:C435"/>
    <mergeCell ref="A441:A445"/>
    <mergeCell ref="B441:B445"/>
    <mergeCell ref="C671:C675"/>
    <mergeCell ref="B641:B645"/>
    <mergeCell ref="A501:A505"/>
    <mergeCell ref="K646:K650"/>
    <mergeCell ref="A656:A660"/>
    <mergeCell ref="C641:C645"/>
    <mergeCell ref="K651:K655"/>
    <mergeCell ref="A466:A470"/>
    <mergeCell ref="K691:K695"/>
    <mergeCell ref="A696:A700"/>
    <mergeCell ref="K236:K240"/>
    <mergeCell ref="A226:A230"/>
    <mergeCell ref="B226:B230"/>
    <mergeCell ref="C226:C230"/>
    <mergeCell ref="K226:K230"/>
    <mergeCell ref="K696:K700"/>
    <mergeCell ref="C681:C685"/>
    <mergeCell ref="K681:K685"/>
    <mergeCell ref="K321:K325"/>
    <mergeCell ref="K341:K345"/>
    <mergeCell ref="A371:A375"/>
    <mergeCell ref="B371:B375"/>
    <mergeCell ref="C371:C375"/>
    <mergeCell ref="K371:K375"/>
    <mergeCell ref="A366:A370"/>
    <mergeCell ref="B366:B370"/>
    <mergeCell ref="K661:K665"/>
    <mergeCell ref="K331:K335"/>
    <mergeCell ref="A321:A325"/>
    <mergeCell ref="B321:B325"/>
    <mergeCell ref="K666:K670"/>
    <mergeCell ref="K641:K645"/>
    <mergeCell ref="B611:B615"/>
    <mergeCell ref="C276:C280"/>
    <mergeCell ref="K271:K275"/>
    <mergeCell ref="K446:K450"/>
    <mergeCell ref="K291:K295"/>
    <mergeCell ref="K391:K395"/>
    <mergeCell ref="K401:K405"/>
    <mergeCell ref="K431:K435"/>
    <mergeCell ref="K301:K305"/>
    <mergeCell ref="B291:B295"/>
    <mergeCell ref="C291:C295"/>
    <mergeCell ref="B296:B300"/>
    <mergeCell ref="B391:B395"/>
    <mergeCell ref="C391:C395"/>
    <mergeCell ref="K336:K340"/>
    <mergeCell ref="B381:B385"/>
    <mergeCell ref="K356:K360"/>
    <mergeCell ref="K631:K635"/>
    <mergeCell ref="B386:B390"/>
    <mergeCell ref="C386:C390"/>
    <mergeCell ref="K386:K390"/>
    <mergeCell ref="B626:B630"/>
    <mergeCell ref="A756:A760"/>
    <mergeCell ref="B756:B760"/>
    <mergeCell ref="C756:C760"/>
    <mergeCell ref="K756:K760"/>
    <mergeCell ref="A746:A750"/>
    <mergeCell ref="B746:B750"/>
    <mergeCell ref="C746:C750"/>
    <mergeCell ref="K746:K750"/>
    <mergeCell ref="A751:A755"/>
    <mergeCell ref="B751:B755"/>
    <mergeCell ref="C751:C755"/>
    <mergeCell ref="K751:K755"/>
    <mergeCell ref="K706:K710"/>
    <mergeCell ref="K701:K705"/>
    <mergeCell ref="K711:K715"/>
    <mergeCell ref="C781:C785"/>
    <mergeCell ref="B781:B785"/>
    <mergeCell ref="B786:B790"/>
    <mergeCell ref="B736:B740"/>
    <mergeCell ref="C736:C740"/>
    <mergeCell ref="K721:K725"/>
    <mergeCell ref="K771:K775"/>
    <mergeCell ref="B776:B780"/>
    <mergeCell ref="K736:K740"/>
    <mergeCell ref="B711:B715"/>
    <mergeCell ref="K726:K730"/>
    <mergeCell ref="B701:B705"/>
    <mergeCell ref="C701:C705"/>
    <mergeCell ref="B721:B725"/>
    <mergeCell ref="C721:C725"/>
    <mergeCell ref="K716:K720"/>
    <mergeCell ref="B716:B720"/>
    <mergeCell ref="K731:K735"/>
    <mergeCell ref="A771:A775"/>
    <mergeCell ref="B771:B775"/>
    <mergeCell ref="C771:C775"/>
    <mergeCell ref="B761:B765"/>
    <mergeCell ref="K781:K785"/>
    <mergeCell ref="K776:K780"/>
    <mergeCell ref="K761:K765"/>
    <mergeCell ref="C776:C780"/>
    <mergeCell ref="K796:K800"/>
    <mergeCell ref="A781:A785"/>
    <mergeCell ref="A786:A790"/>
    <mergeCell ref="A761:A765"/>
    <mergeCell ref="A776:A780"/>
    <mergeCell ref="A766:A770"/>
    <mergeCell ref="B766:B770"/>
    <mergeCell ref="C766:C770"/>
    <mergeCell ref="K766:K770"/>
    <mergeCell ref="C786:C790"/>
    <mergeCell ref="K786:K790"/>
    <mergeCell ref="K811:K815"/>
    <mergeCell ref="C806:C810"/>
    <mergeCell ref="A796:A800"/>
    <mergeCell ref="B796:B800"/>
    <mergeCell ref="C796:C800"/>
    <mergeCell ref="A806:A810"/>
    <mergeCell ref="B806:B810"/>
    <mergeCell ref="B791:B795"/>
    <mergeCell ref="C791:C795"/>
    <mergeCell ref="A811:A815"/>
    <mergeCell ref="B811:B815"/>
    <mergeCell ref="C811:C815"/>
    <mergeCell ref="A791:A795"/>
    <mergeCell ref="K791:K795"/>
    <mergeCell ref="A801:A805"/>
    <mergeCell ref="B801:B805"/>
    <mergeCell ref="C801:C805"/>
    <mergeCell ref="K801:K805"/>
    <mergeCell ref="K806:K810"/>
    <mergeCell ref="C26:C30"/>
    <mergeCell ref="A76:A80"/>
    <mergeCell ref="B76:B80"/>
    <mergeCell ref="C76:C80"/>
    <mergeCell ref="A81:A85"/>
    <mergeCell ref="B81:B85"/>
    <mergeCell ref="C81:C85"/>
    <mergeCell ref="B126:B130"/>
    <mergeCell ref="C126:C130"/>
    <mergeCell ref="A36:A40"/>
    <mergeCell ref="B36:B40"/>
    <mergeCell ref="C36:C40"/>
    <mergeCell ref="A101:A105"/>
    <mergeCell ref="A116:A120"/>
    <mergeCell ref="A111:A115"/>
    <mergeCell ref="B111:B115"/>
    <mergeCell ref="C111:C115"/>
    <mergeCell ref="A121:A125"/>
    <mergeCell ref="B41:B45"/>
    <mergeCell ref="C41:C45"/>
    <mergeCell ref="B91:B95"/>
    <mergeCell ref="C91:C95"/>
    <mergeCell ref="B101:B105"/>
    <mergeCell ref="C101:C105"/>
    <mergeCell ref="A166:A170"/>
    <mergeCell ref="B166:B170"/>
    <mergeCell ref="C166:C170"/>
    <mergeCell ref="A331:A335"/>
    <mergeCell ref="B331:B335"/>
    <mergeCell ref="C331:C335"/>
    <mergeCell ref="A241:A245"/>
    <mergeCell ref="B241:B245"/>
    <mergeCell ref="C241:C245"/>
    <mergeCell ref="C311:C315"/>
    <mergeCell ref="A286:A290"/>
    <mergeCell ref="B286:B290"/>
    <mergeCell ref="C286:C290"/>
    <mergeCell ref="B236:B240"/>
    <mergeCell ref="C236:C240"/>
    <mergeCell ref="C181:C185"/>
    <mergeCell ref="B311:B315"/>
    <mergeCell ref="A191:A195"/>
    <mergeCell ref="A271:A275"/>
    <mergeCell ref="B271:B275"/>
    <mergeCell ref="C271:C275"/>
    <mergeCell ref="A276:A280"/>
    <mergeCell ref="B276:B280"/>
    <mergeCell ref="A291:A295"/>
    <mergeCell ref="A15:K15"/>
    <mergeCell ref="A16:K16"/>
    <mergeCell ref="K18:K19"/>
    <mergeCell ref="A26:A30"/>
    <mergeCell ref="C18:C19"/>
    <mergeCell ref="D18:D19"/>
    <mergeCell ref="K26:K30"/>
    <mergeCell ref="A31:A35"/>
    <mergeCell ref="B31:B35"/>
    <mergeCell ref="C31:C35"/>
    <mergeCell ref="K31:K35"/>
    <mergeCell ref="E18:E19"/>
    <mergeCell ref="A21:A25"/>
    <mergeCell ref="B21:B25"/>
    <mergeCell ref="C21:C25"/>
    <mergeCell ref="K21:K25"/>
    <mergeCell ref="A17:K17"/>
    <mergeCell ref="G18:G19"/>
    <mergeCell ref="H18:H19"/>
    <mergeCell ref="I18:I19"/>
    <mergeCell ref="F18:F19"/>
    <mergeCell ref="B26:B30"/>
    <mergeCell ref="A18:A19"/>
    <mergeCell ref="B18:B19"/>
    <mergeCell ref="A817:K817"/>
    <mergeCell ref="A526:A530"/>
    <mergeCell ref="B526:B530"/>
    <mergeCell ref="C526:C530"/>
    <mergeCell ref="A531:A535"/>
    <mergeCell ref="B531:B535"/>
    <mergeCell ref="C531:C535"/>
    <mergeCell ref="K526:K530"/>
    <mergeCell ref="K531:K535"/>
    <mergeCell ref="A581:A585"/>
    <mergeCell ref="B581:B585"/>
    <mergeCell ref="C581:C585"/>
    <mergeCell ref="A586:A590"/>
    <mergeCell ref="B586:B590"/>
    <mergeCell ref="A551:A555"/>
    <mergeCell ref="B551:B555"/>
    <mergeCell ref="C761:C765"/>
    <mergeCell ref="K676:K680"/>
    <mergeCell ref="A676:A680"/>
    <mergeCell ref="A666:A670"/>
    <mergeCell ref="B666:B670"/>
    <mergeCell ref="C666:C670"/>
    <mergeCell ref="K686:K690"/>
    <mergeCell ref="A661:A665"/>
    <mergeCell ref="K36:K40"/>
    <mergeCell ref="A61:A65"/>
    <mergeCell ref="B61:B65"/>
    <mergeCell ref="C61:C65"/>
    <mergeCell ref="K61:K65"/>
    <mergeCell ref="A41:A45"/>
    <mergeCell ref="K41:K45"/>
    <mergeCell ref="A56:A60"/>
    <mergeCell ref="B56:B60"/>
    <mergeCell ref="C56:C60"/>
    <mergeCell ref="K56:K60"/>
    <mergeCell ref="A51:A55"/>
    <mergeCell ref="B51:B55"/>
    <mergeCell ref="C51:C55"/>
    <mergeCell ref="K51:K55"/>
    <mergeCell ref="B136:B140"/>
    <mergeCell ref="C136:C140"/>
    <mergeCell ref="K111:K115"/>
    <mergeCell ref="A106:A110"/>
    <mergeCell ref="B106:B110"/>
    <mergeCell ref="C106:C110"/>
    <mergeCell ref="K116:K120"/>
    <mergeCell ref="K106:K110"/>
    <mergeCell ref="B116:B120"/>
    <mergeCell ref="B121:B125"/>
    <mergeCell ref="C121:C125"/>
    <mergeCell ref="A126:A130"/>
    <mergeCell ref="C116:C120"/>
    <mergeCell ref="K121:K125"/>
    <mergeCell ref="A131:A135"/>
    <mergeCell ref="B131:B135"/>
    <mergeCell ref="C131:C135"/>
    <mergeCell ref="K81:K85"/>
    <mergeCell ref="A91:A95"/>
    <mergeCell ref="K91:K95"/>
    <mergeCell ref="A46:A50"/>
    <mergeCell ref="B46:B50"/>
    <mergeCell ref="C46:C50"/>
    <mergeCell ref="K46:K50"/>
    <mergeCell ref="A86:A90"/>
    <mergeCell ref="K76:K80"/>
    <mergeCell ref="A66:A70"/>
    <mergeCell ref="B66:B70"/>
    <mergeCell ref="C66:C70"/>
    <mergeCell ref="K66:K70"/>
    <mergeCell ref="A71:A75"/>
    <mergeCell ref="B71:B75"/>
    <mergeCell ref="C71:C75"/>
    <mergeCell ref="K71:K75"/>
    <mergeCell ref="K101:K105"/>
    <mergeCell ref="B86:B90"/>
    <mergeCell ref="C86:C90"/>
    <mergeCell ref="K86:K90"/>
    <mergeCell ref="A96:A100"/>
    <mergeCell ref="B96:B100"/>
    <mergeCell ref="C96:C100"/>
    <mergeCell ref="K96:K100"/>
    <mergeCell ref="A161:A165"/>
    <mergeCell ref="B161:B165"/>
    <mergeCell ref="C161:C165"/>
    <mergeCell ref="K161:K165"/>
    <mergeCell ref="A151:A155"/>
    <mergeCell ref="K126:K130"/>
    <mergeCell ref="A146:A150"/>
    <mergeCell ref="B146:B150"/>
    <mergeCell ref="C146:C150"/>
    <mergeCell ref="K146:K150"/>
    <mergeCell ref="A156:A160"/>
    <mergeCell ref="B156:B160"/>
    <mergeCell ref="C156:C160"/>
    <mergeCell ref="K156:K160"/>
    <mergeCell ref="K131:K135"/>
    <mergeCell ref="A141:A145"/>
    <mergeCell ref="B141:B145"/>
    <mergeCell ref="C141:C145"/>
    <mergeCell ref="K141:K145"/>
    <mergeCell ref="K136:K140"/>
    <mergeCell ref="B151:B155"/>
    <mergeCell ref="C151:C155"/>
    <mergeCell ref="K151:K155"/>
    <mergeCell ref="A136:A140"/>
    <mergeCell ref="B691:B695"/>
    <mergeCell ref="C691:C695"/>
    <mergeCell ref="K276:K280"/>
    <mergeCell ref="K421:K425"/>
    <mergeCell ref="A421:A425"/>
    <mergeCell ref="B421:B425"/>
    <mergeCell ref="C421:C425"/>
    <mergeCell ref="C426:C430"/>
    <mergeCell ref="A451:A455"/>
    <mergeCell ref="B451:B455"/>
    <mergeCell ref="A446:A450"/>
    <mergeCell ref="K281:K285"/>
    <mergeCell ref="K286:K290"/>
    <mergeCell ref="K366:K370"/>
    <mergeCell ref="K451:K455"/>
    <mergeCell ref="K426:K430"/>
    <mergeCell ref="A736:A740"/>
    <mergeCell ref="A731:A735"/>
    <mergeCell ref="B731:B735"/>
    <mergeCell ref="C731:C735"/>
    <mergeCell ref="A691:A695"/>
    <mergeCell ref="A706:A710"/>
    <mergeCell ref="B706:B710"/>
    <mergeCell ref="C706:C710"/>
    <mergeCell ref="C711:C715"/>
    <mergeCell ref="A711:A715"/>
    <mergeCell ref="A721:A725"/>
    <mergeCell ref="B696:B700"/>
    <mergeCell ref="C696:C700"/>
    <mergeCell ref="A726:A730"/>
    <mergeCell ref="B726:B730"/>
    <mergeCell ref="C726:C730"/>
    <mergeCell ref="C716:C720"/>
    <mergeCell ref="A716:A720"/>
    <mergeCell ref="A701:A705"/>
    <mergeCell ref="K626:K630"/>
    <mergeCell ref="K621:K625"/>
    <mergeCell ref="K476:K480"/>
    <mergeCell ref="K481:K485"/>
    <mergeCell ref="B446:B450"/>
    <mergeCell ref="C446:C450"/>
    <mergeCell ref="C451:C455"/>
    <mergeCell ref="A426:A430"/>
    <mergeCell ref="B426:B430"/>
    <mergeCell ref="K461:K465"/>
    <mergeCell ref="K456:K460"/>
    <mergeCell ref="C611:C615"/>
    <mergeCell ref="K541:K545"/>
    <mergeCell ref="K596:K600"/>
    <mergeCell ref="C551:C555"/>
    <mergeCell ref="C601:C605"/>
    <mergeCell ref="B576:B580"/>
    <mergeCell ref="A621:A625"/>
    <mergeCell ref="B621:B625"/>
    <mergeCell ref="C621:C625"/>
    <mergeCell ref="A626:A630"/>
    <mergeCell ref="C626:C630"/>
    <mergeCell ref="A606:A610"/>
    <mergeCell ref="A611:A615"/>
  </mergeCells>
  <pageMargins left="0.70866141732283472" right="0.31496062992125984" top="0.74803149606299213" bottom="0.74803149606299213" header="0.31496062992125984" footer="0.31496062992125984"/>
  <pageSetup paperSize="9" scale="3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2018-12-28T08:28:56Z</cp:lastPrinted>
  <dcterms:created xsi:type="dcterms:W3CDTF">2013-11-13T05:48:39Z</dcterms:created>
  <dcterms:modified xsi:type="dcterms:W3CDTF">2019-01-09T07:42:42Z</dcterms:modified>
</cp:coreProperties>
</file>