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240" yWindow="1140" windowWidth="13680" windowHeight="8550"/>
  </bookViews>
  <sheets>
    <sheet name="ВСР_Пр.№7" sheetId="6" r:id="rId1"/>
  </sheets>
  <definedNames>
    <definedName name="_xlnm._FilterDatabase" localSheetId="0" hidden="1">ВСР_Пр.№7!$B$6:$G$431</definedName>
    <definedName name="_xlnm.Print_Area" localSheetId="0">ВСР_Пр.№7!$A$1:$L$430</definedName>
  </definedNames>
  <calcPr calcId="145621"/>
</workbook>
</file>

<file path=xl/calcChain.xml><?xml version="1.0" encoding="utf-8"?>
<calcChain xmlns="http://schemas.openxmlformats.org/spreadsheetml/2006/main">
  <c r="L431" i="6" l="1"/>
  <c r="H431" i="6" l="1"/>
  <c r="I431" i="6"/>
  <c r="J431" i="6"/>
  <c r="K431" i="6"/>
  <c r="J10" i="6" l="1"/>
  <c r="G11" i="6"/>
  <c r="G10" i="6" s="1"/>
  <c r="H11" i="6"/>
  <c r="H10" i="6" s="1"/>
  <c r="J11" i="6"/>
  <c r="K11" i="6"/>
  <c r="L11" i="6" s="1"/>
  <c r="I12" i="6"/>
  <c r="L12" i="6"/>
  <c r="G14" i="6"/>
  <c r="H14" i="6"/>
  <c r="J14" i="6"/>
  <c r="K14" i="6"/>
  <c r="I15" i="6"/>
  <c r="L15" i="6"/>
  <c r="G16" i="6"/>
  <c r="I16" i="6" s="1"/>
  <c r="H16" i="6"/>
  <c r="J16" i="6"/>
  <c r="K16" i="6"/>
  <c r="I17" i="6"/>
  <c r="L17" i="6"/>
  <c r="H18" i="6"/>
  <c r="J18" i="6"/>
  <c r="K18" i="6"/>
  <c r="L18" i="6" s="1"/>
  <c r="G19" i="6"/>
  <c r="G18" i="6" s="1"/>
  <c r="L19" i="6"/>
  <c r="G22" i="6"/>
  <c r="H22" i="6"/>
  <c r="J22" i="6"/>
  <c r="J21" i="6" s="1"/>
  <c r="K22" i="6"/>
  <c r="I23" i="6"/>
  <c r="L23" i="6"/>
  <c r="H24" i="6"/>
  <c r="J24" i="6"/>
  <c r="K24" i="6"/>
  <c r="L24" i="6" s="1"/>
  <c r="G25" i="6"/>
  <c r="G24" i="6" s="1"/>
  <c r="I24" i="6" s="1"/>
  <c r="L25" i="6"/>
  <c r="G27" i="6"/>
  <c r="H27" i="6"/>
  <c r="H26" i="6" s="1"/>
  <c r="J27" i="6"/>
  <c r="J26" i="6" s="1"/>
  <c r="K27" i="6"/>
  <c r="K26" i="6" s="1"/>
  <c r="I28" i="6"/>
  <c r="L28" i="6"/>
  <c r="I29" i="6"/>
  <c r="L29" i="6"/>
  <c r="I30" i="6"/>
  <c r="L30" i="6"/>
  <c r="I31" i="6"/>
  <c r="L31" i="6"/>
  <c r="G33" i="6"/>
  <c r="H33" i="6"/>
  <c r="J33" i="6"/>
  <c r="K33" i="6"/>
  <c r="I34" i="6"/>
  <c r="L34" i="6"/>
  <c r="G35" i="6"/>
  <c r="I35" i="6" s="1"/>
  <c r="H35" i="6"/>
  <c r="J35" i="6"/>
  <c r="K35" i="6"/>
  <c r="L35" i="6"/>
  <c r="I36" i="6"/>
  <c r="L36" i="6"/>
  <c r="K37" i="6"/>
  <c r="L37" i="6" s="1"/>
  <c r="H38" i="6"/>
  <c r="H37" i="6" s="1"/>
  <c r="J38" i="6"/>
  <c r="J37" i="6" s="1"/>
  <c r="K38" i="6"/>
  <c r="L38" i="6"/>
  <c r="G39" i="6"/>
  <c r="G38" i="6" s="1"/>
  <c r="I38" i="6" s="1"/>
  <c r="L39" i="6"/>
  <c r="J42" i="6"/>
  <c r="J41" i="6" s="1"/>
  <c r="J40" i="6" s="1"/>
  <c r="K42" i="6"/>
  <c r="K41" i="6" s="1"/>
  <c r="L43" i="6"/>
  <c r="H47" i="6"/>
  <c r="J47" i="6"/>
  <c r="K47" i="6"/>
  <c r="G48" i="6"/>
  <c r="I48" i="6" s="1"/>
  <c r="L48" i="6"/>
  <c r="H49" i="6"/>
  <c r="J49" i="6"/>
  <c r="K49" i="6"/>
  <c r="G50" i="6"/>
  <c r="G49" i="6" s="1"/>
  <c r="I50" i="6"/>
  <c r="L50" i="6"/>
  <c r="J53" i="6"/>
  <c r="G54" i="6"/>
  <c r="G53" i="6" s="1"/>
  <c r="H54" i="6"/>
  <c r="H53" i="6" s="1"/>
  <c r="J54" i="6"/>
  <c r="K54" i="6"/>
  <c r="K53" i="6" s="1"/>
  <c r="I55" i="6"/>
  <c r="L55" i="6"/>
  <c r="G57" i="6"/>
  <c r="H57" i="6"/>
  <c r="J57" i="6"/>
  <c r="K57" i="6"/>
  <c r="L57" i="6" s="1"/>
  <c r="I58" i="6"/>
  <c r="L58" i="6"/>
  <c r="G59" i="6"/>
  <c r="H59" i="6"/>
  <c r="J59" i="6"/>
  <c r="K59" i="6"/>
  <c r="L59" i="6" s="1"/>
  <c r="I60" i="6"/>
  <c r="L60" i="6"/>
  <c r="H61" i="6"/>
  <c r="J61" i="6"/>
  <c r="K61" i="6"/>
  <c r="G62" i="6"/>
  <c r="G61" i="6" s="1"/>
  <c r="I61" i="6" s="1"/>
  <c r="L62" i="6"/>
  <c r="G65" i="6"/>
  <c r="G64" i="6" s="1"/>
  <c r="H65" i="6"/>
  <c r="H64" i="6" s="1"/>
  <c r="H63" i="6" s="1"/>
  <c r="J65" i="6"/>
  <c r="J64" i="6" s="1"/>
  <c r="J63" i="6" s="1"/>
  <c r="K65" i="6"/>
  <c r="I66" i="6"/>
  <c r="L66" i="6"/>
  <c r="K68" i="6"/>
  <c r="K67" i="6" s="1"/>
  <c r="G69" i="6"/>
  <c r="G68" i="6" s="1"/>
  <c r="H69" i="6"/>
  <c r="H68" i="6" s="1"/>
  <c r="H67" i="6" s="1"/>
  <c r="J69" i="6"/>
  <c r="J68" i="6" s="1"/>
  <c r="J67" i="6" s="1"/>
  <c r="K69" i="6"/>
  <c r="I70" i="6"/>
  <c r="L70" i="6"/>
  <c r="G74" i="6"/>
  <c r="G73" i="6" s="1"/>
  <c r="H74" i="6"/>
  <c r="H73" i="6" s="1"/>
  <c r="J74" i="6"/>
  <c r="J73" i="6" s="1"/>
  <c r="J72" i="6" s="1"/>
  <c r="K74" i="6"/>
  <c r="I75" i="6"/>
  <c r="L75" i="6"/>
  <c r="G77" i="6"/>
  <c r="G76" i="6" s="1"/>
  <c r="H77" i="6"/>
  <c r="H76" i="6" s="1"/>
  <c r="J77" i="6"/>
  <c r="J76" i="6" s="1"/>
  <c r="K77" i="6"/>
  <c r="I78" i="6"/>
  <c r="L78" i="6"/>
  <c r="G81" i="6"/>
  <c r="G80" i="6" s="1"/>
  <c r="H81" i="6"/>
  <c r="H80" i="6" s="1"/>
  <c r="J81" i="6"/>
  <c r="J80" i="6" s="1"/>
  <c r="K81" i="6"/>
  <c r="I82" i="6"/>
  <c r="L82" i="6"/>
  <c r="G84" i="6"/>
  <c r="G83" i="6" s="1"/>
  <c r="H84" i="6"/>
  <c r="H83" i="6" s="1"/>
  <c r="J84" i="6"/>
  <c r="J83" i="6" s="1"/>
  <c r="K84" i="6"/>
  <c r="K83" i="6" s="1"/>
  <c r="L84" i="6"/>
  <c r="I85" i="6"/>
  <c r="L85" i="6"/>
  <c r="H87" i="6"/>
  <c r="H86" i="6" s="1"/>
  <c r="J87" i="6"/>
  <c r="J86" i="6" s="1"/>
  <c r="K87" i="6"/>
  <c r="G88" i="6"/>
  <c r="G87" i="6" s="1"/>
  <c r="L88" i="6"/>
  <c r="H90" i="6"/>
  <c r="H89" i="6" s="1"/>
  <c r="J90" i="6"/>
  <c r="J89" i="6" s="1"/>
  <c r="K90" i="6"/>
  <c r="K89" i="6" s="1"/>
  <c r="G91" i="6"/>
  <c r="G90" i="6" s="1"/>
  <c r="L91" i="6"/>
  <c r="G94" i="6"/>
  <c r="H94" i="6"/>
  <c r="H93" i="6" s="1"/>
  <c r="J94" i="6"/>
  <c r="J93" i="6" s="1"/>
  <c r="K94" i="6"/>
  <c r="I95" i="6"/>
  <c r="L95" i="6"/>
  <c r="G97" i="6"/>
  <c r="H97" i="6"/>
  <c r="J97" i="6"/>
  <c r="K97" i="6"/>
  <c r="L97" i="6" s="1"/>
  <c r="I98" i="6"/>
  <c r="L98" i="6"/>
  <c r="H99" i="6"/>
  <c r="J99" i="6"/>
  <c r="K99" i="6"/>
  <c r="L99" i="6"/>
  <c r="G100" i="6"/>
  <c r="I100" i="6" s="1"/>
  <c r="L100" i="6"/>
  <c r="H101" i="6"/>
  <c r="G102" i="6"/>
  <c r="G101" i="6" s="1"/>
  <c r="H102" i="6"/>
  <c r="J102" i="6"/>
  <c r="J101" i="6" s="1"/>
  <c r="K102" i="6"/>
  <c r="K101" i="6" s="1"/>
  <c r="I103" i="6"/>
  <c r="L103" i="6"/>
  <c r="G105" i="6"/>
  <c r="H105" i="6"/>
  <c r="H104" i="6" s="1"/>
  <c r="J105" i="6"/>
  <c r="J104" i="6" s="1"/>
  <c r="K105" i="6"/>
  <c r="K104" i="6" s="1"/>
  <c r="I106" i="6"/>
  <c r="L106" i="6"/>
  <c r="G110" i="6"/>
  <c r="G109" i="6" s="1"/>
  <c r="H110" i="6"/>
  <c r="H109" i="6" s="1"/>
  <c r="J110" i="6"/>
  <c r="J109" i="6" s="1"/>
  <c r="K110" i="6"/>
  <c r="K109" i="6" s="1"/>
  <c r="I111" i="6"/>
  <c r="L111" i="6"/>
  <c r="G113" i="6"/>
  <c r="H113" i="6"/>
  <c r="H112" i="6" s="1"/>
  <c r="J113" i="6"/>
  <c r="J112" i="6" s="1"/>
  <c r="K113" i="6"/>
  <c r="K112" i="6" s="1"/>
  <c r="I114" i="6"/>
  <c r="L114" i="6"/>
  <c r="G116" i="6"/>
  <c r="G115" i="6" s="1"/>
  <c r="H116" i="6"/>
  <c r="H115" i="6" s="1"/>
  <c r="J116" i="6"/>
  <c r="J115" i="6" s="1"/>
  <c r="K116" i="6"/>
  <c r="K115" i="6" s="1"/>
  <c r="I117" i="6"/>
  <c r="L117" i="6"/>
  <c r="G120" i="6"/>
  <c r="G119" i="6" s="1"/>
  <c r="H120" i="6"/>
  <c r="H119" i="6" s="1"/>
  <c r="H118" i="6" s="1"/>
  <c r="J120" i="6"/>
  <c r="J119" i="6" s="1"/>
  <c r="J118" i="6" s="1"/>
  <c r="K120" i="6"/>
  <c r="K119" i="6" s="1"/>
  <c r="I121" i="6"/>
  <c r="L121" i="6"/>
  <c r="G124" i="6"/>
  <c r="G123" i="6" s="1"/>
  <c r="H124" i="6"/>
  <c r="H123" i="6" s="1"/>
  <c r="J124" i="6"/>
  <c r="K124" i="6"/>
  <c r="K123" i="6" s="1"/>
  <c r="I125" i="6"/>
  <c r="L125" i="6"/>
  <c r="H127" i="6"/>
  <c r="H126" i="6" s="1"/>
  <c r="J127" i="6"/>
  <c r="J126" i="6" s="1"/>
  <c r="K127" i="6"/>
  <c r="G128" i="6"/>
  <c r="G127" i="6" s="1"/>
  <c r="I128" i="6"/>
  <c r="L128" i="6"/>
  <c r="G130" i="6"/>
  <c r="H130" i="6"/>
  <c r="H129" i="6" s="1"/>
  <c r="J130" i="6"/>
  <c r="K130" i="6"/>
  <c r="K129" i="6" s="1"/>
  <c r="I131" i="6"/>
  <c r="L131" i="6"/>
  <c r="K132" i="6"/>
  <c r="H133" i="6"/>
  <c r="H132" i="6" s="1"/>
  <c r="J133" i="6"/>
  <c r="K133" i="6"/>
  <c r="G134" i="6"/>
  <c r="G133" i="6" s="1"/>
  <c r="G132" i="6" s="1"/>
  <c r="L134" i="6"/>
  <c r="I135" i="6"/>
  <c r="L135" i="6"/>
  <c r="I136" i="6"/>
  <c r="L136" i="6"/>
  <c r="I137" i="6"/>
  <c r="L137" i="6"/>
  <c r="H140" i="6"/>
  <c r="H139" i="6" s="1"/>
  <c r="H138" i="6" s="1"/>
  <c r="J140" i="6"/>
  <c r="J139" i="6" s="1"/>
  <c r="J138" i="6" s="1"/>
  <c r="K140" i="6"/>
  <c r="L140" i="6" s="1"/>
  <c r="G141" i="6"/>
  <c r="G140" i="6" s="1"/>
  <c r="L141" i="6"/>
  <c r="G145" i="6"/>
  <c r="J145" i="6"/>
  <c r="J144" i="6" s="1"/>
  <c r="K145" i="6"/>
  <c r="K144" i="6" s="1"/>
  <c r="H146" i="6"/>
  <c r="H145" i="6" s="1"/>
  <c r="H144" i="6" s="1"/>
  <c r="H143" i="6" s="1"/>
  <c r="I146" i="6"/>
  <c r="L146" i="6"/>
  <c r="G148" i="6"/>
  <c r="G147" i="6" s="1"/>
  <c r="I147" i="6" s="1"/>
  <c r="I148" i="6"/>
  <c r="J148" i="6"/>
  <c r="J147" i="6" s="1"/>
  <c r="K148" i="6"/>
  <c r="I149" i="6"/>
  <c r="L149" i="6"/>
  <c r="I150" i="6"/>
  <c r="L150" i="6"/>
  <c r="I151" i="6"/>
  <c r="L151" i="6"/>
  <c r="I152" i="6"/>
  <c r="L152" i="6"/>
  <c r="G155" i="6"/>
  <c r="G154" i="6" s="1"/>
  <c r="H155" i="6"/>
  <c r="H154" i="6" s="1"/>
  <c r="J155" i="6"/>
  <c r="J154" i="6" s="1"/>
  <c r="K155" i="6"/>
  <c r="K154" i="6" s="1"/>
  <c r="L156" i="6"/>
  <c r="G158" i="6"/>
  <c r="H158" i="6"/>
  <c r="H157" i="6" s="1"/>
  <c r="J158" i="6"/>
  <c r="J157" i="6" s="1"/>
  <c r="K158" i="6"/>
  <c r="K157" i="6" s="1"/>
  <c r="L157" i="6" s="1"/>
  <c r="H159" i="6"/>
  <c r="I159" i="6"/>
  <c r="L159" i="6"/>
  <c r="G161" i="6"/>
  <c r="G160" i="6" s="1"/>
  <c r="I160" i="6" s="1"/>
  <c r="I161" i="6"/>
  <c r="J161" i="6"/>
  <c r="J160" i="6" s="1"/>
  <c r="K161" i="6"/>
  <c r="I162" i="6"/>
  <c r="L162" i="6"/>
  <c r="I163" i="6"/>
  <c r="L163" i="6"/>
  <c r="I164" i="6"/>
  <c r="L164" i="6"/>
  <c r="I165" i="6"/>
  <c r="L165" i="6"/>
  <c r="G167" i="6"/>
  <c r="G166" i="6" s="1"/>
  <c r="H167" i="6"/>
  <c r="H166" i="6" s="1"/>
  <c r="J167" i="6"/>
  <c r="J166" i="6" s="1"/>
  <c r="K167" i="6"/>
  <c r="K166" i="6" s="1"/>
  <c r="L168" i="6"/>
  <c r="G170" i="6"/>
  <c r="G169" i="6" s="1"/>
  <c r="H170" i="6"/>
  <c r="H169" i="6" s="1"/>
  <c r="J170" i="6"/>
  <c r="J169" i="6" s="1"/>
  <c r="K170" i="6"/>
  <c r="K169" i="6" s="1"/>
  <c r="L171" i="6"/>
  <c r="G174" i="6"/>
  <c r="G173" i="6" s="1"/>
  <c r="H174" i="6"/>
  <c r="H173" i="6" s="1"/>
  <c r="H172" i="6" s="1"/>
  <c r="J174" i="6"/>
  <c r="J173" i="6" s="1"/>
  <c r="J172" i="6" s="1"/>
  <c r="K174" i="6"/>
  <c r="K173" i="6" s="1"/>
  <c r="K172" i="6" s="1"/>
  <c r="I175" i="6"/>
  <c r="L175" i="6"/>
  <c r="I176" i="6"/>
  <c r="L176" i="6"/>
  <c r="I177" i="6"/>
  <c r="L177" i="6"/>
  <c r="I178" i="6"/>
  <c r="L178" i="6"/>
  <c r="I179" i="6"/>
  <c r="L179" i="6"/>
  <c r="I180" i="6"/>
  <c r="L180" i="6"/>
  <c r="H184" i="6"/>
  <c r="H183" i="6" s="1"/>
  <c r="J184" i="6"/>
  <c r="J183" i="6" s="1"/>
  <c r="K184" i="6"/>
  <c r="L184" i="6" s="1"/>
  <c r="G185" i="6"/>
  <c r="G184" i="6" s="1"/>
  <c r="L185" i="6"/>
  <c r="J186" i="6"/>
  <c r="H187" i="6"/>
  <c r="H186" i="6" s="1"/>
  <c r="J187" i="6"/>
  <c r="K187" i="6"/>
  <c r="K186" i="6" s="1"/>
  <c r="L187" i="6"/>
  <c r="G188" i="6"/>
  <c r="G187" i="6" s="1"/>
  <c r="G186" i="6" s="1"/>
  <c r="I186" i="6" s="1"/>
  <c r="L188" i="6"/>
  <c r="G191" i="6"/>
  <c r="H191" i="6"/>
  <c r="H190" i="6" s="1"/>
  <c r="H189" i="6" s="1"/>
  <c r="J191" i="6"/>
  <c r="J190" i="6" s="1"/>
  <c r="K191" i="6"/>
  <c r="K190" i="6" s="1"/>
  <c r="L192" i="6"/>
  <c r="H193" i="6"/>
  <c r="G194" i="6"/>
  <c r="H194" i="6"/>
  <c r="J194" i="6"/>
  <c r="J193" i="6" s="1"/>
  <c r="K194" i="6"/>
  <c r="K193" i="6" s="1"/>
  <c r="L195" i="6"/>
  <c r="H198" i="6"/>
  <c r="J198" i="6"/>
  <c r="K198" i="6"/>
  <c r="L199" i="6"/>
  <c r="G200" i="6"/>
  <c r="G199" i="6" s="1"/>
  <c r="I199" i="6" s="1"/>
  <c r="H200" i="6"/>
  <c r="J200" i="6"/>
  <c r="K200" i="6"/>
  <c r="L201" i="6"/>
  <c r="H202" i="6"/>
  <c r="G203" i="6"/>
  <c r="G202" i="6" s="1"/>
  <c r="H203" i="6"/>
  <c r="J203" i="6"/>
  <c r="J202" i="6" s="1"/>
  <c r="K203" i="6"/>
  <c r="K202" i="6" s="1"/>
  <c r="L204" i="6"/>
  <c r="G206" i="6"/>
  <c r="H206" i="6"/>
  <c r="H205" i="6" s="1"/>
  <c r="J206" i="6"/>
  <c r="J205" i="6" s="1"/>
  <c r="K206" i="6"/>
  <c r="K205" i="6" s="1"/>
  <c r="L207" i="6"/>
  <c r="H210" i="6"/>
  <c r="J210" i="6"/>
  <c r="K210" i="6"/>
  <c r="G211" i="6"/>
  <c r="G210" i="6" s="1"/>
  <c r="I211" i="6"/>
  <c r="L211" i="6"/>
  <c r="H212" i="6"/>
  <c r="J212" i="6"/>
  <c r="K212" i="6"/>
  <c r="L212" i="6" s="1"/>
  <c r="G213" i="6"/>
  <c r="G212" i="6" s="1"/>
  <c r="I212" i="6" s="1"/>
  <c r="L213" i="6"/>
  <c r="G215" i="6"/>
  <c r="H215" i="6"/>
  <c r="J215" i="6"/>
  <c r="K215" i="6"/>
  <c r="I216" i="6"/>
  <c r="L216" i="6"/>
  <c r="H217" i="6"/>
  <c r="H214" i="6" s="1"/>
  <c r="J217" i="6"/>
  <c r="K217" i="6"/>
  <c r="L217" i="6" s="1"/>
  <c r="G218" i="6"/>
  <c r="G217" i="6" s="1"/>
  <c r="I218" i="6"/>
  <c r="L218" i="6"/>
  <c r="H220" i="6"/>
  <c r="J220" i="6"/>
  <c r="K220" i="6"/>
  <c r="G221" i="6"/>
  <c r="G220" i="6" s="1"/>
  <c r="L221" i="6"/>
  <c r="H222" i="6"/>
  <c r="J222" i="6"/>
  <c r="K222" i="6"/>
  <c r="G223" i="6"/>
  <c r="G222" i="6" s="1"/>
  <c r="L223" i="6"/>
  <c r="G225" i="6"/>
  <c r="G224" i="6" s="1"/>
  <c r="H225" i="6"/>
  <c r="H224" i="6" s="1"/>
  <c r="J225" i="6"/>
  <c r="K225" i="6"/>
  <c r="K224" i="6" s="1"/>
  <c r="L226" i="6"/>
  <c r="G228" i="6"/>
  <c r="H228" i="6"/>
  <c r="H227" i="6" s="1"/>
  <c r="J228" i="6"/>
  <c r="K228" i="6"/>
  <c r="K227" i="6" s="1"/>
  <c r="L229" i="6"/>
  <c r="H233" i="6"/>
  <c r="H232" i="6" s="1"/>
  <c r="J233" i="6"/>
  <c r="J232" i="6" s="1"/>
  <c r="K233" i="6"/>
  <c r="K232" i="6" s="1"/>
  <c r="G234" i="6"/>
  <c r="G233" i="6" s="1"/>
  <c r="I234" i="6"/>
  <c r="L234" i="6"/>
  <c r="G236" i="6"/>
  <c r="H236" i="6"/>
  <c r="H235" i="6" s="1"/>
  <c r="J236" i="6"/>
  <c r="K236" i="6"/>
  <c r="K235" i="6" s="1"/>
  <c r="I237" i="6"/>
  <c r="L237" i="6"/>
  <c r="G242" i="6"/>
  <c r="H242" i="6"/>
  <c r="H241" i="6" s="1"/>
  <c r="H240" i="6" s="1"/>
  <c r="J242" i="6"/>
  <c r="L242" i="6" s="1"/>
  <c r="K242" i="6"/>
  <c r="I243" i="6"/>
  <c r="L243" i="6"/>
  <c r="G244" i="6"/>
  <c r="H244" i="6"/>
  <c r="L244" i="6"/>
  <c r="I245" i="6"/>
  <c r="L245" i="6"/>
  <c r="H246" i="6"/>
  <c r="J246" i="6"/>
  <c r="K246" i="6"/>
  <c r="G247" i="6"/>
  <c r="G246" i="6" s="1"/>
  <c r="L247" i="6"/>
  <c r="K249" i="6"/>
  <c r="K248" i="6" s="1"/>
  <c r="H250" i="6"/>
  <c r="H249" i="6" s="1"/>
  <c r="H248" i="6" s="1"/>
  <c r="J250" i="6"/>
  <c r="K250" i="6"/>
  <c r="G251" i="6"/>
  <c r="G250" i="6" s="1"/>
  <c r="G249" i="6" s="1"/>
  <c r="L251" i="6"/>
  <c r="G255" i="6"/>
  <c r="G254" i="6" s="1"/>
  <c r="H255" i="6"/>
  <c r="H254" i="6" s="1"/>
  <c r="H253" i="6" s="1"/>
  <c r="H252" i="6" s="1"/>
  <c r="J255" i="6"/>
  <c r="J254" i="6" s="1"/>
  <c r="J253" i="6" s="1"/>
  <c r="J252" i="6" s="1"/>
  <c r="K255" i="6"/>
  <c r="K254" i="6" s="1"/>
  <c r="K253" i="6" s="1"/>
  <c r="I256" i="6"/>
  <c r="L256" i="6"/>
  <c r="G261" i="6"/>
  <c r="H261" i="6"/>
  <c r="H260" i="6" s="1"/>
  <c r="J261" i="6"/>
  <c r="J260" i="6" s="1"/>
  <c r="K261" i="6"/>
  <c r="L262" i="6"/>
  <c r="G264" i="6"/>
  <c r="H264" i="6"/>
  <c r="H263" i="6" s="1"/>
  <c r="J264" i="6"/>
  <c r="K264" i="6"/>
  <c r="K263" i="6" s="1"/>
  <c r="L265" i="6"/>
  <c r="G267" i="6"/>
  <c r="H267" i="6"/>
  <c r="H266" i="6" s="1"/>
  <c r="J267" i="6"/>
  <c r="J266" i="6" s="1"/>
  <c r="K267" i="6"/>
  <c r="L268" i="6"/>
  <c r="G270" i="6"/>
  <c r="H270" i="6"/>
  <c r="H269" i="6" s="1"/>
  <c r="J270" i="6"/>
  <c r="J269" i="6" s="1"/>
  <c r="K270" i="6"/>
  <c r="K269" i="6" s="1"/>
  <c r="L269" i="6" s="1"/>
  <c r="L271" i="6"/>
  <c r="I272" i="6"/>
  <c r="L272" i="6"/>
  <c r="G274" i="6"/>
  <c r="G273" i="6" s="1"/>
  <c r="H274" i="6"/>
  <c r="H273" i="6" s="1"/>
  <c r="J274" i="6"/>
  <c r="K274" i="6"/>
  <c r="K273" i="6" s="1"/>
  <c r="L275" i="6"/>
  <c r="H278" i="6"/>
  <c r="H277" i="6" s="1"/>
  <c r="J278" i="6"/>
  <c r="J277" i="6" s="1"/>
  <c r="K278" i="6"/>
  <c r="G279" i="6"/>
  <c r="G278" i="6" s="1"/>
  <c r="L279" i="6"/>
  <c r="G281" i="6"/>
  <c r="G280" i="6" s="1"/>
  <c r="H281" i="6"/>
  <c r="H280" i="6" s="1"/>
  <c r="J281" i="6"/>
  <c r="J280" i="6" s="1"/>
  <c r="K281" i="6"/>
  <c r="K280" i="6" s="1"/>
  <c r="L282" i="6"/>
  <c r="G284" i="6"/>
  <c r="H284" i="6"/>
  <c r="H283" i="6" s="1"/>
  <c r="J284" i="6"/>
  <c r="J283" i="6" s="1"/>
  <c r="K284" i="6"/>
  <c r="K283" i="6" s="1"/>
  <c r="L285" i="6"/>
  <c r="H287" i="6"/>
  <c r="H286" i="6" s="1"/>
  <c r="J287" i="6"/>
  <c r="J286" i="6" s="1"/>
  <c r="K287" i="6"/>
  <c r="G288" i="6"/>
  <c r="G287" i="6" s="1"/>
  <c r="L288" i="6"/>
  <c r="J289" i="6"/>
  <c r="G290" i="6"/>
  <c r="G289" i="6" s="1"/>
  <c r="H290" i="6"/>
  <c r="H289" i="6" s="1"/>
  <c r="J290" i="6"/>
  <c r="K290" i="6"/>
  <c r="K289" i="6" s="1"/>
  <c r="L290" i="6"/>
  <c r="L291" i="6"/>
  <c r="G293" i="6"/>
  <c r="G292" i="6" s="1"/>
  <c r="I292" i="6" s="1"/>
  <c r="I293" i="6"/>
  <c r="J293" i="6"/>
  <c r="K293" i="6"/>
  <c r="K292" i="6" s="1"/>
  <c r="L294" i="6"/>
  <c r="I295" i="6"/>
  <c r="L295" i="6"/>
  <c r="I296" i="6"/>
  <c r="L296" i="6"/>
  <c r="I297" i="6"/>
  <c r="L297" i="6"/>
  <c r="I299" i="6"/>
  <c r="L299" i="6"/>
  <c r="I300" i="6"/>
  <c r="L300" i="6"/>
  <c r="I301" i="6"/>
  <c r="L301" i="6"/>
  <c r="G303" i="6"/>
  <c r="G302" i="6" s="1"/>
  <c r="H303" i="6"/>
  <c r="H302" i="6" s="1"/>
  <c r="J303" i="6"/>
  <c r="J302" i="6" s="1"/>
  <c r="K303" i="6"/>
  <c r="L304" i="6"/>
  <c r="G306" i="6"/>
  <c r="G305" i="6" s="1"/>
  <c r="H306" i="6"/>
  <c r="H305" i="6" s="1"/>
  <c r="J306" i="6"/>
  <c r="J305" i="6" s="1"/>
  <c r="K306" i="6"/>
  <c r="K305" i="6" s="1"/>
  <c r="L306" i="6"/>
  <c r="L307" i="6"/>
  <c r="G309" i="6"/>
  <c r="H309" i="6"/>
  <c r="H308" i="6" s="1"/>
  <c r="J309" i="6"/>
  <c r="K309" i="6"/>
  <c r="K308" i="6" s="1"/>
  <c r="I310" i="6"/>
  <c r="L310" i="6"/>
  <c r="I311" i="6"/>
  <c r="L311" i="6"/>
  <c r="I312" i="6"/>
  <c r="L312" i="6"/>
  <c r="G315" i="6"/>
  <c r="G314" i="6" s="1"/>
  <c r="H315" i="6"/>
  <c r="H314" i="6" s="1"/>
  <c r="J315" i="6"/>
  <c r="J314" i="6" s="1"/>
  <c r="K315" i="6"/>
  <c r="K314" i="6" s="1"/>
  <c r="I316" i="6"/>
  <c r="L316" i="6"/>
  <c r="G318" i="6"/>
  <c r="G317" i="6" s="1"/>
  <c r="H318" i="6"/>
  <c r="H317" i="6" s="1"/>
  <c r="J318" i="6"/>
  <c r="J317" i="6" s="1"/>
  <c r="K318" i="6"/>
  <c r="I319" i="6"/>
  <c r="L319" i="6"/>
  <c r="G321" i="6"/>
  <c r="G320" i="6" s="1"/>
  <c r="H321" i="6"/>
  <c r="H320" i="6" s="1"/>
  <c r="J321" i="6"/>
  <c r="J320" i="6" s="1"/>
  <c r="K321" i="6"/>
  <c r="K320" i="6" s="1"/>
  <c r="I322" i="6"/>
  <c r="L322" i="6"/>
  <c r="G324" i="6"/>
  <c r="H324" i="6"/>
  <c r="J324" i="6"/>
  <c r="K324" i="6"/>
  <c r="L324" i="6" s="1"/>
  <c r="I325" i="6"/>
  <c r="L325" i="6"/>
  <c r="G326" i="6"/>
  <c r="H326" i="6"/>
  <c r="J326" i="6"/>
  <c r="K326" i="6"/>
  <c r="I327" i="6"/>
  <c r="L327" i="6"/>
  <c r="H328" i="6"/>
  <c r="J328" i="6"/>
  <c r="K328" i="6"/>
  <c r="G329" i="6"/>
  <c r="G328" i="6" s="1"/>
  <c r="L329" i="6"/>
  <c r="G331" i="6"/>
  <c r="H331" i="6"/>
  <c r="J331" i="6"/>
  <c r="L331" i="6" s="1"/>
  <c r="K331" i="6"/>
  <c r="I332" i="6"/>
  <c r="L332" i="6"/>
  <c r="G333" i="6"/>
  <c r="H333" i="6"/>
  <c r="J333" i="6"/>
  <c r="K333" i="6"/>
  <c r="L333" i="6" s="1"/>
  <c r="I334" i="6"/>
  <c r="L334" i="6"/>
  <c r="G336" i="6"/>
  <c r="G335" i="6" s="1"/>
  <c r="H336" i="6"/>
  <c r="H335" i="6" s="1"/>
  <c r="J336" i="6"/>
  <c r="J335" i="6" s="1"/>
  <c r="K336" i="6"/>
  <c r="K335" i="6" s="1"/>
  <c r="L337" i="6"/>
  <c r="G339" i="6"/>
  <c r="G338" i="6" s="1"/>
  <c r="H339" i="6"/>
  <c r="H338" i="6" s="1"/>
  <c r="I339" i="6"/>
  <c r="J339" i="6"/>
  <c r="J338" i="6" s="1"/>
  <c r="K339" i="6"/>
  <c r="K338" i="6" s="1"/>
  <c r="L340" i="6"/>
  <c r="K343" i="6"/>
  <c r="G344" i="6"/>
  <c r="G343" i="6" s="1"/>
  <c r="H344" i="6"/>
  <c r="H343" i="6" s="1"/>
  <c r="H342" i="6" s="1"/>
  <c r="H341" i="6" s="1"/>
  <c r="I344" i="6"/>
  <c r="J344" i="6"/>
  <c r="J343" i="6" s="1"/>
  <c r="J342" i="6" s="1"/>
  <c r="J341" i="6" s="1"/>
  <c r="K344" i="6"/>
  <c r="L345" i="6"/>
  <c r="G350" i="6"/>
  <c r="G349" i="6" s="1"/>
  <c r="H350" i="6"/>
  <c r="H349" i="6" s="1"/>
  <c r="J350" i="6"/>
  <c r="J349" i="6" s="1"/>
  <c r="K350" i="6"/>
  <c r="K349" i="6" s="1"/>
  <c r="L351" i="6"/>
  <c r="G353" i="6"/>
  <c r="H353" i="6"/>
  <c r="H352" i="6" s="1"/>
  <c r="J353" i="6"/>
  <c r="J352" i="6" s="1"/>
  <c r="K353" i="6"/>
  <c r="K352" i="6" s="1"/>
  <c r="L354" i="6"/>
  <c r="I355" i="6"/>
  <c r="L355" i="6"/>
  <c r="I356" i="6"/>
  <c r="L356" i="6"/>
  <c r="I357" i="6"/>
  <c r="L357" i="6"/>
  <c r="G359" i="6"/>
  <c r="G358" i="6" s="1"/>
  <c r="H359" i="6"/>
  <c r="H358" i="6" s="1"/>
  <c r="J359" i="6"/>
  <c r="J358" i="6" s="1"/>
  <c r="K359" i="6"/>
  <c r="K358" i="6" s="1"/>
  <c r="L360" i="6"/>
  <c r="G363" i="6"/>
  <c r="G362" i="6" s="1"/>
  <c r="H363" i="6"/>
  <c r="H362" i="6" s="1"/>
  <c r="H361" i="6" s="1"/>
  <c r="J363" i="6"/>
  <c r="J362" i="6" s="1"/>
  <c r="J361" i="6" s="1"/>
  <c r="K363" i="6"/>
  <c r="L363" i="6" s="1"/>
  <c r="I364" i="6"/>
  <c r="L364" i="6"/>
  <c r="G368" i="6"/>
  <c r="G367" i="6" s="1"/>
  <c r="H368" i="6"/>
  <c r="H367" i="6" s="1"/>
  <c r="J368" i="6"/>
  <c r="J367" i="6" s="1"/>
  <c r="K368" i="6"/>
  <c r="K367" i="6" s="1"/>
  <c r="I369" i="6"/>
  <c r="L369" i="6"/>
  <c r="G371" i="6"/>
  <c r="H371" i="6"/>
  <c r="H370" i="6" s="1"/>
  <c r="J371" i="6"/>
  <c r="J370" i="6" s="1"/>
  <c r="K371" i="6"/>
  <c r="L372" i="6"/>
  <c r="G374" i="6"/>
  <c r="G373" i="6" s="1"/>
  <c r="H374" i="6"/>
  <c r="H373" i="6" s="1"/>
  <c r="J374" i="6"/>
  <c r="K374" i="6"/>
  <c r="K373" i="6" s="1"/>
  <c r="L375" i="6"/>
  <c r="G377" i="6"/>
  <c r="G376" i="6" s="1"/>
  <c r="H377" i="6"/>
  <c r="H376" i="6" s="1"/>
  <c r="I377" i="6"/>
  <c r="J377" i="6"/>
  <c r="K377" i="6"/>
  <c r="K376" i="6" s="1"/>
  <c r="L378" i="6"/>
  <c r="H380" i="6"/>
  <c r="H379" i="6" s="1"/>
  <c r="J380" i="6"/>
  <c r="J379" i="6" s="1"/>
  <c r="K380" i="6"/>
  <c r="K379" i="6" s="1"/>
  <c r="G381" i="6"/>
  <c r="G380" i="6" s="1"/>
  <c r="L381" i="6"/>
  <c r="G383" i="6"/>
  <c r="G382" i="6" s="1"/>
  <c r="H383" i="6"/>
  <c r="H382" i="6" s="1"/>
  <c r="J383" i="6"/>
  <c r="J382" i="6" s="1"/>
  <c r="K383" i="6"/>
  <c r="K382" i="6" s="1"/>
  <c r="L384" i="6"/>
  <c r="I385" i="6"/>
  <c r="L385" i="6"/>
  <c r="J387" i="6"/>
  <c r="G388" i="6"/>
  <c r="G387" i="6" s="1"/>
  <c r="H388" i="6"/>
  <c r="H387" i="6" s="1"/>
  <c r="J388" i="6"/>
  <c r="K388" i="6"/>
  <c r="K387" i="6" s="1"/>
  <c r="L387" i="6" s="1"/>
  <c r="I389" i="6"/>
  <c r="L389" i="6"/>
  <c r="G391" i="6"/>
  <c r="G390" i="6" s="1"/>
  <c r="H391" i="6"/>
  <c r="H390" i="6" s="1"/>
  <c r="J391" i="6"/>
  <c r="J390" i="6" s="1"/>
  <c r="K391" i="6"/>
  <c r="L391" i="6" s="1"/>
  <c r="I392" i="6"/>
  <c r="L392" i="6"/>
  <c r="G394" i="6"/>
  <c r="H394" i="6"/>
  <c r="J394" i="6"/>
  <c r="K394" i="6"/>
  <c r="L394" i="6" s="1"/>
  <c r="I395" i="6"/>
  <c r="L395" i="6"/>
  <c r="H396" i="6"/>
  <c r="J396" i="6"/>
  <c r="K396" i="6"/>
  <c r="G397" i="6"/>
  <c r="I397" i="6" s="1"/>
  <c r="L397" i="6"/>
  <c r="G398" i="6"/>
  <c r="H398" i="6"/>
  <c r="J398" i="6"/>
  <c r="K398" i="6"/>
  <c r="L398" i="6" s="1"/>
  <c r="L399" i="6"/>
  <c r="H404" i="6"/>
  <c r="H403" i="6" s="1"/>
  <c r="H402" i="6" s="1"/>
  <c r="J404" i="6"/>
  <c r="J403" i="6" s="1"/>
  <c r="J402" i="6" s="1"/>
  <c r="K404" i="6"/>
  <c r="K403" i="6" s="1"/>
  <c r="G405" i="6"/>
  <c r="I405" i="6" s="1"/>
  <c r="L405" i="6"/>
  <c r="H408" i="6"/>
  <c r="H407" i="6" s="1"/>
  <c r="J408" i="6"/>
  <c r="K408" i="6"/>
  <c r="L408" i="6"/>
  <c r="G409" i="6"/>
  <c r="I409" i="6" s="1"/>
  <c r="L409" i="6"/>
  <c r="J410" i="6"/>
  <c r="K410" i="6"/>
  <c r="G411" i="6"/>
  <c r="G410" i="6" s="1"/>
  <c r="L411" i="6"/>
  <c r="H413" i="6"/>
  <c r="J413" i="6"/>
  <c r="K413" i="6"/>
  <c r="G414" i="6"/>
  <c r="I414" i="6" s="1"/>
  <c r="L414" i="6"/>
  <c r="H415" i="6"/>
  <c r="H412" i="6" s="1"/>
  <c r="J415" i="6"/>
  <c r="K415" i="6"/>
  <c r="G416" i="6"/>
  <c r="G415" i="6" s="1"/>
  <c r="L416" i="6"/>
  <c r="G417" i="6"/>
  <c r="H417" i="6"/>
  <c r="J417" i="6"/>
  <c r="K417" i="6"/>
  <c r="L417" i="6" s="1"/>
  <c r="L418" i="6"/>
  <c r="G423" i="6"/>
  <c r="G422" i="6" s="1"/>
  <c r="H423" i="6"/>
  <c r="H422" i="6" s="1"/>
  <c r="J423" i="6"/>
  <c r="J422" i="6" s="1"/>
  <c r="K423" i="6"/>
  <c r="I424" i="6"/>
  <c r="L424" i="6"/>
  <c r="G426" i="6"/>
  <c r="G425" i="6" s="1"/>
  <c r="H426" i="6"/>
  <c r="J426" i="6"/>
  <c r="K426" i="6"/>
  <c r="L426" i="6" s="1"/>
  <c r="I427" i="6"/>
  <c r="L427" i="6"/>
  <c r="G428" i="6"/>
  <c r="H428" i="6"/>
  <c r="J428" i="6"/>
  <c r="K428" i="6"/>
  <c r="I429" i="6"/>
  <c r="L429" i="6"/>
  <c r="G431" i="6"/>
  <c r="J425" i="6" l="1"/>
  <c r="I350" i="6"/>
  <c r="I215" i="6"/>
  <c r="L428" i="6"/>
  <c r="L423" i="6"/>
  <c r="L415" i="6"/>
  <c r="L404" i="6"/>
  <c r="L377" i="6"/>
  <c r="L368" i="6"/>
  <c r="L359" i="6"/>
  <c r="I336" i="6"/>
  <c r="L303" i="6"/>
  <c r="L270" i="6"/>
  <c r="L261" i="6"/>
  <c r="L222" i="6"/>
  <c r="L210" i="6"/>
  <c r="I124" i="6"/>
  <c r="J96" i="6"/>
  <c r="L87" i="6"/>
  <c r="I69" i="6"/>
  <c r="I25" i="6"/>
  <c r="L309" i="6"/>
  <c r="L198" i="6"/>
  <c r="I191" i="6"/>
  <c r="L77" i="6"/>
  <c r="I428" i="6"/>
  <c r="L130" i="6"/>
  <c r="L124" i="6"/>
  <c r="L120" i="6"/>
  <c r="L47" i="6"/>
  <c r="I22" i="6"/>
  <c r="G408" i="6"/>
  <c r="G407" i="6" s="1"/>
  <c r="I407" i="6" s="1"/>
  <c r="I426" i="6"/>
  <c r="K407" i="6"/>
  <c r="L374" i="6"/>
  <c r="L350" i="6"/>
  <c r="I417" i="6"/>
  <c r="L413" i="6"/>
  <c r="L396" i="6"/>
  <c r="L379" i="6"/>
  <c r="L338" i="6"/>
  <c r="I333" i="6"/>
  <c r="J330" i="6"/>
  <c r="L326" i="6"/>
  <c r="L320" i="6"/>
  <c r="L280" i="6"/>
  <c r="I246" i="6"/>
  <c r="K241" i="6"/>
  <c r="I223" i="6"/>
  <c r="J209" i="6"/>
  <c r="K197" i="6"/>
  <c r="I184" i="6"/>
  <c r="L161" i="6"/>
  <c r="L148" i="6"/>
  <c r="I140" i="6"/>
  <c r="I134" i="6"/>
  <c r="I120" i="6"/>
  <c r="I91" i="6"/>
  <c r="L81" i="6"/>
  <c r="L65" i="6"/>
  <c r="I39" i="6"/>
  <c r="K32" i="6"/>
  <c r="L26" i="6"/>
  <c r="H21" i="6"/>
  <c r="G404" i="6"/>
  <c r="G403" i="6" s="1"/>
  <c r="I403" i="6" s="1"/>
  <c r="I328" i="6"/>
  <c r="H323" i="6"/>
  <c r="I317" i="6"/>
  <c r="H298" i="6"/>
  <c r="I302" i="6"/>
  <c r="L293" i="6"/>
  <c r="L246" i="6"/>
  <c r="I210" i="6"/>
  <c r="I206" i="6"/>
  <c r="L200" i="6"/>
  <c r="L169" i="6"/>
  <c r="G99" i="6"/>
  <c r="I99" i="6" s="1"/>
  <c r="K425" i="6"/>
  <c r="L425" i="6" s="1"/>
  <c r="I415" i="6"/>
  <c r="L410" i="6"/>
  <c r="I331" i="6"/>
  <c r="L281" i="6"/>
  <c r="J214" i="6"/>
  <c r="H209" i="6"/>
  <c r="G205" i="6"/>
  <c r="I203" i="6"/>
  <c r="L186" i="6"/>
  <c r="I174" i="6"/>
  <c r="I170" i="6"/>
  <c r="I167" i="6"/>
  <c r="L116" i="6"/>
  <c r="I116" i="6"/>
  <c r="I102" i="6"/>
  <c r="I74" i="6"/>
  <c r="H56" i="6"/>
  <c r="H13" i="6"/>
  <c r="L305" i="6"/>
  <c r="I254" i="6"/>
  <c r="G253" i="6"/>
  <c r="G252" i="6" s="1"/>
  <c r="I252" i="6" s="1"/>
  <c r="J421" i="6"/>
  <c r="J420" i="6" s="1"/>
  <c r="J419" i="6" s="1"/>
  <c r="L382" i="6"/>
  <c r="I423" i="6"/>
  <c r="H406" i="6"/>
  <c r="H401" i="6" s="1"/>
  <c r="H400" i="6" s="1"/>
  <c r="J407" i="6"/>
  <c r="G396" i="6"/>
  <c r="I396" i="6" s="1"/>
  <c r="I383" i="6"/>
  <c r="L315" i="6"/>
  <c r="G308" i="6"/>
  <c r="G298" i="6" s="1"/>
  <c r="I298" i="6" s="1"/>
  <c r="I309" i="6"/>
  <c r="I274" i="6"/>
  <c r="K260" i="6"/>
  <c r="L260" i="6" s="1"/>
  <c r="L388" i="6"/>
  <c r="I387" i="6"/>
  <c r="J373" i="6"/>
  <c r="L373" i="6" s="1"/>
  <c r="L358" i="6"/>
  <c r="L353" i="6"/>
  <c r="G352" i="6"/>
  <c r="G348" i="6" s="1"/>
  <c r="I353" i="6"/>
  <c r="L349" i="6"/>
  <c r="L344" i="6"/>
  <c r="L336" i="6"/>
  <c r="I335" i="6"/>
  <c r="I324" i="6"/>
  <c r="L321" i="6"/>
  <c r="I320" i="6"/>
  <c r="L318" i="6"/>
  <c r="J308" i="6"/>
  <c r="J298" i="6" s="1"/>
  <c r="I290" i="6"/>
  <c r="L284" i="6"/>
  <c r="G263" i="6"/>
  <c r="I263" i="6" s="1"/>
  <c r="I264" i="6"/>
  <c r="I255" i="6"/>
  <c r="L250" i="6"/>
  <c r="J249" i="6"/>
  <c r="L249" i="6" s="1"/>
  <c r="L225" i="6"/>
  <c r="J224" i="6"/>
  <c r="L224" i="6" s="1"/>
  <c r="J219" i="6"/>
  <c r="L220" i="6"/>
  <c r="I217" i="6"/>
  <c r="L115" i="6"/>
  <c r="K40" i="6"/>
  <c r="L40" i="6" s="1"/>
  <c r="L41" i="6"/>
  <c r="J376" i="6"/>
  <c r="L376" i="6" s="1"/>
  <c r="L343" i="6"/>
  <c r="L335" i="6"/>
  <c r="H425" i="6"/>
  <c r="H421" i="6" s="1"/>
  <c r="H420" i="6" s="1"/>
  <c r="H419" i="6" s="1"/>
  <c r="L407" i="6"/>
  <c r="G393" i="6"/>
  <c r="G386" i="6" s="1"/>
  <c r="I371" i="6"/>
  <c r="J348" i="6"/>
  <c r="J347" i="6" s="1"/>
  <c r="K330" i="6"/>
  <c r="L330" i="6" s="1"/>
  <c r="G330" i="6"/>
  <c r="I267" i="6"/>
  <c r="G266" i="6"/>
  <c r="I266" i="6" s="1"/>
  <c r="G260" i="6"/>
  <c r="I260" i="6" s="1"/>
  <c r="I261" i="6"/>
  <c r="H239" i="6"/>
  <c r="H238" i="6" s="1"/>
  <c r="J393" i="6"/>
  <c r="J386" i="6" s="1"/>
  <c r="J412" i="6"/>
  <c r="J406" i="6" s="1"/>
  <c r="J401" i="6" s="1"/>
  <c r="J400" i="6" s="1"/>
  <c r="K393" i="6"/>
  <c r="I376" i="6"/>
  <c r="L371" i="6"/>
  <c r="L328" i="6"/>
  <c r="I326" i="6"/>
  <c r="J323" i="6"/>
  <c r="J313" i="6" s="1"/>
  <c r="L283" i="6"/>
  <c r="J241" i="6"/>
  <c r="J240" i="6" s="1"/>
  <c r="L233" i="6"/>
  <c r="K219" i="6"/>
  <c r="L219" i="6" s="1"/>
  <c r="I213" i="6"/>
  <c r="L202" i="6"/>
  <c r="L167" i="6"/>
  <c r="I166" i="6"/>
  <c r="L155" i="6"/>
  <c r="I141" i="6"/>
  <c r="J129" i="6"/>
  <c r="L129" i="6" s="1"/>
  <c r="I110" i="6"/>
  <c r="L101" i="6"/>
  <c r="G96" i="6"/>
  <c r="L94" i="6"/>
  <c r="L90" i="6"/>
  <c r="I84" i="6"/>
  <c r="I76" i="6"/>
  <c r="L74" i="6"/>
  <c r="L69" i="6"/>
  <c r="I65" i="6"/>
  <c r="L61" i="6"/>
  <c r="I59" i="6"/>
  <c r="L49" i="6"/>
  <c r="G37" i="6"/>
  <c r="I37" i="6" s="1"/>
  <c r="H32" i="6"/>
  <c r="I18" i="6"/>
  <c r="K13" i="6"/>
  <c r="L166" i="6"/>
  <c r="K96" i="6"/>
  <c r="L96" i="6" s="1"/>
  <c r="L67" i="6"/>
  <c r="H52" i="6"/>
  <c r="H51" i="6" s="1"/>
  <c r="J13" i="6"/>
  <c r="H9" i="6"/>
  <c r="L236" i="6"/>
  <c r="I202" i="6"/>
  <c r="I173" i="6"/>
  <c r="J123" i="6"/>
  <c r="L123" i="6" s="1"/>
  <c r="L83" i="6"/>
  <c r="I83" i="6"/>
  <c r="I57" i="6"/>
  <c r="L54" i="6"/>
  <c r="K46" i="6"/>
  <c r="L42" i="6"/>
  <c r="L27" i="6"/>
  <c r="L16" i="6"/>
  <c r="L241" i="6"/>
  <c r="H231" i="6"/>
  <c r="H230" i="6" s="1"/>
  <c r="K231" i="6"/>
  <c r="L228" i="6"/>
  <c r="I224" i="6"/>
  <c r="H219" i="6"/>
  <c r="H208" i="6" s="1"/>
  <c r="L205" i="6"/>
  <c r="L194" i="6"/>
  <c r="J182" i="6"/>
  <c r="I155" i="6"/>
  <c r="I132" i="6"/>
  <c r="L105" i="6"/>
  <c r="I94" i="6"/>
  <c r="H72" i="6"/>
  <c r="K64" i="6"/>
  <c r="K63" i="6" s="1"/>
  <c r="L63" i="6" s="1"/>
  <c r="J32" i="6"/>
  <c r="J20" i="6" s="1"/>
  <c r="G13" i="6"/>
  <c r="I13" i="6" s="1"/>
  <c r="G402" i="6"/>
  <c r="L403" i="6"/>
  <c r="K402" i="6"/>
  <c r="H366" i="6"/>
  <c r="I362" i="6"/>
  <c r="G361" i="6"/>
  <c r="I361" i="6" s="1"/>
  <c r="I352" i="6"/>
  <c r="L314" i="6"/>
  <c r="I308" i="6"/>
  <c r="I367" i="6"/>
  <c r="I390" i="6"/>
  <c r="L367" i="6"/>
  <c r="H348" i="6"/>
  <c r="H347" i="6" s="1"/>
  <c r="G342" i="6"/>
  <c r="I343" i="6"/>
  <c r="I314" i="6"/>
  <c r="L308" i="6"/>
  <c r="I425" i="6"/>
  <c r="I408" i="6"/>
  <c r="I382" i="6"/>
  <c r="G421" i="6"/>
  <c r="I422" i="6"/>
  <c r="G413" i="6"/>
  <c r="K422" i="6"/>
  <c r="I391" i="6"/>
  <c r="I373" i="6"/>
  <c r="K370" i="6"/>
  <c r="L370" i="6" s="1"/>
  <c r="L339" i="6"/>
  <c r="K323" i="6"/>
  <c r="L323" i="6" s="1"/>
  <c r="I318" i="6"/>
  <c r="K317" i="6"/>
  <c r="L317" i="6" s="1"/>
  <c r="I303" i="6"/>
  <c r="H276" i="6"/>
  <c r="G277" i="6"/>
  <c r="I277" i="6" s="1"/>
  <c r="I278" i="6"/>
  <c r="J273" i="6"/>
  <c r="L273" i="6" s="1"/>
  <c r="L274" i="6"/>
  <c r="I416" i="6"/>
  <c r="K412" i="6"/>
  <c r="I404" i="6"/>
  <c r="I394" i="6"/>
  <c r="I388" i="6"/>
  <c r="L380" i="6"/>
  <c r="G379" i="6"/>
  <c r="I379" i="6" s="1"/>
  <c r="I380" i="6"/>
  <c r="I374" i="6"/>
  <c r="I368" i="6"/>
  <c r="I363" i="6"/>
  <c r="K362" i="6"/>
  <c r="I359" i="6"/>
  <c r="I349" i="6"/>
  <c r="I321" i="6"/>
  <c r="I315" i="6"/>
  <c r="I306" i="6"/>
  <c r="J292" i="6"/>
  <c r="J276" i="6" s="1"/>
  <c r="L289" i="6"/>
  <c r="G286" i="6"/>
  <c r="I287" i="6"/>
  <c r="I281" i="6"/>
  <c r="K277" i="6"/>
  <c r="L277" i="6" s="1"/>
  <c r="L278" i="6"/>
  <c r="L253" i="6"/>
  <c r="K252" i="6"/>
  <c r="L252" i="6" s="1"/>
  <c r="L193" i="6"/>
  <c r="L172" i="6"/>
  <c r="H153" i="6"/>
  <c r="H142" i="6" s="1"/>
  <c r="J143" i="6"/>
  <c r="K348" i="6"/>
  <c r="L352" i="6"/>
  <c r="I338" i="6"/>
  <c r="K286" i="6"/>
  <c r="L287" i="6"/>
  <c r="G283" i="6"/>
  <c r="I283" i="6" s="1"/>
  <c r="I284" i="6"/>
  <c r="I280" i="6"/>
  <c r="H259" i="6"/>
  <c r="K266" i="6"/>
  <c r="L267" i="6"/>
  <c r="J263" i="6"/>
  <c r="L263" i="6" s="1"/>
  <c r="L264" i="6"/>
  <c r="L154" i="6"/>
  <c r="I154" i="6"/>
  <c r="H393" i="6"/>
  <c r="I393" i="6" s="1"/>
  <c r="I398" i="6"/>
  <c r="G370" i="6"/>
  <c r="I370" i="6" s="1"/>
  <c r="K342" i="6"/>
  <c r="G323" i="6"/>
  <c r="I323" i="6" s="1"/>
  <c r="I289" i="6"/>
  <c r="I273" i="6"/>
  <c r="G248" i="6"/>
  <c r="I248" i="6" s="1"/>
  <c r="I249" i="6"/>
  <c r="L190" i="6"/>
  <c r="K189" i="6"/>
  <c r="K390" i="6"/>
  <c r="L383" i="6"/>
  <c r="I358" i="6"/>
  <c r="H330" i="6"/>
  <c r="H313" i="6" s="1"/>
  <c r="I305" i="6"/>
  <c r="K302" i="6"/>
  <c r="L302" i="6" s="1"/>
  <c r="L292" i="6"/>
  <c r="L254" i="6"/>
  <c r="I253" i="6"/>
  <c r="I233" i="6"/>
  <c r="G232" i="6"/>
  <c r="I232" i="6" s="1"/>
  <c r="K230" i="6"/>
  <c r="K196" i="6"/>
  <c r="L255" i="6"/>
  <c r="I251" i="6"/>
  <c r="K240" i="6"/>
  <c r="L232" i="6"/>
  <c r="I225" i="6"/>
  <c r="L215" i="6"/>
  <c r="L206" i="6"/>
  <c r="L203" i="6"/>
  <c r="L191" i="6"/>
  <c r="I187" i="6"/>
  <c r="L174" i="6"/>
  <c r="L158" i="6"/>
  <c r="G157" i="6"/>
  <c r="I157" i="6" s="1"/>
  <c r="I158" i="6"/>
  <c r="L145" i="6"/>
  <c r="G144" i="6"/>
  <c r="I145" i="6"/>
  <c r="K126" i="6"/>
  <c r="L126" i="6" s="1"/>
  <c r="L127" i="6"/>
  <c r="L112" i="6"/>
  <c r="L104" i="6"/>
  <c r="I73" i="6"/>
  <c r="G72" i="6"/>
  <c r="I68" i="6"/>
  <c r="G67" i="6"/>
  <c r="I67" i="6" s="1"/>
  <c r="I250" i="6"/>
  <c r="J248" i="6"/>
  <c r="J239" i="6" s="1"/>
  <c r="J238" i="6" s="1"/>
  <c r="J235" i="6"/>
  <c r="J231" i="6" s="1"/>
  <c r="J230" i="6" s="1"/>
  <c r="J227" i="6"/>
  <c r="J208" i="6" s="1"/>
  <c r="G219" i="6"/>
  <c r="I220" i="6"/>
  <c r="G214" i="6"/>
  <c r="I214" i="6" s="1"/>
  <c r="J197" i="6"/>
  <c r="J196" i="6" s="1"/>
  <c r="G190" i="6"/>
  <c r="H182" i="6"/>
  <c r="L173" i="6"/>
  <c r="G172" i="6"/>
  <c r="I172" i="6" s="1"/>
  <c r="I169" i="6"/>
  <c r="J153" i="6"/>
  <c r="L144" i="6"/>
  <c r="J132" i="6"/>
  <c r="L132" i="6" s="1"/>
  <c r="L133" i="6"/>
  <c r="H122" i="6"/>
  <c r="I123" i="6"/>
  <c r="G118" i="6"/>
  <c r="I119" i="6"/>
  <c r="I115" i="6"/>
  <c r="H108" i="6"/>
  <c r="J92" i="6"/>
  <c r="L89" i="6"/>
  <c r="I80" i="6"/>
  <c r="G269" i="6"/>
  <c r="I270" i="6"/>
  <c r="G241" i="6"/>
  <c r="I242" i="6"/>
  <c r="I222" i="6"/>
  <c r="K214" i="6"/>
  <c r="L214" i="6" s="1"/>
  <c r="G209" i="6"/>
  <c r="I205" i="6"/>
  <c r="H197" i="6"/>
  <c r="H196" i="6" s="1"/>
  <c r="G193" i="6"/>
  <c r="I193" i="6" s="1"/>
  <c r="I194" i="6"/>
  <c r="G183" i="6"/>
  <c r="K160" i="6"/>
  <c r="L160" i="6" s="1"/>
  <c r="K147" i="6"/>
  <c r="L147" i="6" s="1"/>
  <c r="G139" i="6"/>
  <c r="I133" i="6"/>
  <c r="G129" i="6"/>
  <c r="I129" i="6" s="1"/>
  <c r="I130" i="6"/>
  <c r="G86" i="6"/>
  <c r="I86" i="6" s="1"/>
  <c r="I87" i="6"/>
  <c r="I64" i="6"/>
  <c r="G63" i="6"/>
  <c r="I63" i="6" s="1"/>
  <c r="I53" i="6"/>
  <c r="K45" i="6"/>
  <c r="L32" i="6"/>
  <c r="I244" i="6"/>
  <c r="G235" i="6"/>
  <c r="I236" i="6"/>
  <c r="G227" i="6"/>
  <c r="I227" i="6" s="1"/>
  <c r="I228" i="6"/>
  <c r="K209" i="6"/>
  <c r="I200" i="6"/>
  <c r="G198" i="6"/>
  <c r="J189" i="6"/>
  <c r="K183" i="6"/>
  <c r="L170" i="6"/>
  <c r="K139" i="6"/>
  <c r="G126" i="6"/>
  <c r="I126" i="6" s="1"/>
  <c r="I127" i="6"/>
  <c r="K118" i="6"/>
  <c r="L119" i="6"/>
  <c r="J108" i="6"/>
  <c r="L109" i="6"/>
  <c r="J79" i="6"/>
  <c r="L53" i="6"/>
  <c r="L113" i="6"/>
  <c r="G112" i="6"/>
  <c r="I112" i="6" s="1"/>
  <c r="I113" i="6"/>
  <c r="L102" i="6"/>
  <c r="I97" i="6"/>
  <c r="I88" i="6"/>
  <c r="K86" i="6"/>
  <c r="L86" i="6" s="1"/>
  <c r="I81" i="6"/>
  <c r="K80" i="6"/>
  <c r="I77" i="6"/>
  <c r="K76" i="6"/>
  <c r="L76" i="6" s="1"/>
  <c r="K73" i="6"/>
  <c r="L68" i="6"/>
  <c r="L64" i="6"/>
  <c r="I54" i="6"/>
  <c r="L33" i="6"/>
  <c r="G32" i="6"/>
  <c r="I33" i="6"/>
  <c r="L22" i="6"/>
  <c r="G21" i="6"/>
  <c r="G108" i="6"/>
  <c r="I109" i="6"/>
  <c r="G104" i="6"/>
  <c r="I104" i="6" s="1"/>
  <c r="I105" i="6"/>
  <c r="H96" i="6"/>
  <c r="I96" i="6" s="1"/>
  <c r="J46" i="6"/>
  <c r="J45" i="6" s="1"/>
  <c r="J44" i="6" s="1"/>
  <c r="G26" i="6"/>
  <c r="I26" i="6" s="1"/>
  <c r="I27" i="6"/>
  <c r="K21" i="6"/>
  <c r="K108" i="6"/>
  <c r="L108" i="6" s="1"/>
  <c r="I101" i="6"/>
  <c r="G93" i="6"/>
  <c r="G89" i="6"/>
  <c r="I89" i="6" s="1"/>
  <c r="I90" i="6"/>
  <c r="H79" i="6"/>
  <c r="J56" i="6"/>
  <c r="J52" i="6" s="1"/>
  <c r="J51" i="6" s="1"/>
  <c r="G56" i="6"/>
  <c r="I56" i="6" s="1"/>
  <c r="H46" i="6"/>
  <c r="H45" i="6" s="1"/>
  <c r="H44" i="6" s="1"/>
  <c r="H20" i="6"/>
  <c r="I10" i="6"/>
  <c r="L110" i="6"/>
  <c r="K93" i="6"/>
  <c r="K56" i="6"/>
  <c r="I49" i="6"/>
  <c r="G47" i="6"/>
  <c r="J9" i="6"/>
  <c r="L14" i="6"/>
  <c r="I11" i="6"/>
  <c r="K10" i="6"/>
  <c r="I14" i="6"/>
  <c r="I330" i="6" l="1"/>
  <c r="L13" i="6"/>
  <c r="L46" i="6"/>
  <c r="H107" i="6"/>
  <c r="I72" i="6"/>
  <c r="H8" i="6"/>
  <c r="G9" i="6"/>
  <c r="I9" i="6" s="1"/>
  <c r="I32" i="6"/>
  <c r="L231" i="6"/>
  <c r="I108" i="6"/>
  <c r="J8" i="6"/>
  <c r="L393" i="6"/>
  <c r="L196" i="6"/>
  <c r="K366" i="6"/>
  <c r="L366" i="6" s="1"/>
  <c r="L56" i="6"/>
  <c r="J181" i="6"/>
  <c r="I219" i="6"/>
  <c r="J366" i="6"/>
  <c r="J365" i="6" s="1"/>
  <c r="J346" i="6" s="1"/>
  <c r="K182" i="6"/>
  <c r="L183" i="6"/>
  <c r="I118" i="6"/>
  <c r="G182" i="6"/>
  <c r="I183" i="6"/>
  <c r="K92" i="6"/>
  <c r="L92" i="6" s="1"/>
  <c r="L93" i="6"/>
  <c r="G92" i="6"/>
  <c r="I93" i="6"/>
  <c r="L21" i="6"/>
  <c r="K20" i="6"/>
  <c r="L20" i="6" s="1"/>
  <c r="L80" i="6"/>
  <c r="K79" i="6"/>
  <c r="K9" i="6"/>
  <c r="L10" i="6"/>
  <c r="G46" i="6"/>
  <c r="I47" i="6"/>
  <c r="H92" i="6"/>
  <c r="H71" i="6" s="1"/>
  <c r="L73" i="6"/>
  <c r="K72" i="6"/>
  <c r="L72" i="6" s="1"/>
  <c r="K52" i="6"/>
  <c r="K122" i="6"/>
  <c r="K44" i="6"/>
  <c r="L44" i="6" s="1"/>
  <c r="L45" i="6"/>
  <c r="G122" i="6"/>
  <c r="I122" i="6" s="1"/>
  <c r="K239" i="6"/>
  <c r="L240" i="6"/>
  <c r="K143" i="6"/>
  <c r="L230" i="6"/>
  <c r="L248" i="6"/>
  <c r="L227" i="6"/>
  <c r="G153" i="6"/>
  <c r="I153" i="6" s="1"/>
  <c r="L235" i="6"/>
  <c r="L266" i="6"/>
  <c r="K259" i="6"/>
  <c r="K361" i="6"/>
  <c r="L361" i="6" s="1"/>
  <c r="L362" i="6"/>
  <c r="K313" i="6"/>
  <c r="L313" i="6" s="1"/>
  <c r="L402" i="6"/>
  <c r="I235" i="6"/>
  <c r="G231" i="6"/>
  <c r="H181" i="6"/>
  <c r="L189" i="6"/>
  <c r="H258" i="6"/>
  <c r="H257" i="6" s="1"/>
  <c r="L348" i="6"/>
  <c r="G420" i="6"/>
  <c r="I421" i="6"/>
  <c r="H386" i="6"/>
  <c r="I386" i="6" s="1"/>
  <c r="G341" i="6"/>
  <c r="I341" i="6" s="1"/>
  <c r="I342" i="6"/>
  <c r="J71" i="6"/>
  <c r="K153" i="6"/>
  <c r="L153" i="6" s="1"/>
  <c r="K276" i="6"/>
  <c r="L276" i="6" s="1"/>
  <c r="L286" i="6"/>
  <c r="J142" i="6"/>
  <c r="J259" i="6"/>
  <c r="J258" i="6" s="1"/>
  <c r="J257" i="6" s="1"/>
  <c r="K421" i="6"/>
  <c r="L422" i="6"/>
  <c r="G313" i="6"/>
  <c r="I313" i="6" s="1"/>
  <c r="H365" i="6"/>
  <c r="H346" i="6" s="1"/>
  <c r="K208" i="6"/>
  <c r="L208" i="6" s="1"/>
  <c r="L209" i="6"/>
  <c r="G259" i="6"/>
  <c r="I269" i="6"/>
  <c r="L118" i="6"/>
  <c r="G189" i="6"/>
  <c r="I189" i="6" s="1"/>
  <c r="I190" i="6"/>
  <c r="G20" i="6"/>
  <c r="I20" i="6" s="1"/>
  <c r="I21" i="6"/>
  <c r="K138" i="6"/>
  <c r="L138" i="6" s="1"/>
  <c r="L139" i="6"/>
  <c r="G197" i="6"/>
  <c r="I198" i="6"/>
  <c r="G52" i="6"/>
  <c r="G138" i="6"/>
  <c r="I138" i="6" s="1"/>
  <c r="I139" i="6"/>
  <c r="G208" i="6"/>
  <c r="I208" i="6" s="1"/>
  <c r="I209" i="6"/>
  <c r="G240" i="6"/>
  <c r="I241" i="6"/>
  <c r="G79" i="6"/>
  <c r="J122" i="6"/>
  <c r="J107" i="6" s="1"/>
  <c r="I144" i="6"/>
  <c r="G143" i="6"/>
  <c r="L197" i="6"/>
  <c r="K386" i="6"/>
  <c r="L386" i="6" s="1"/>
  <c r="L390" i="6"/>
  <c r="K341" i="6"/>
  <c r="L341" i="6" s="1"/>
  <c r="L342" i="6"/>
  <c r="I286" i="6"/>
  <c r="G276" i="6"/>
  <c r="I276" i="6" s="1"/>
  <c r="K406" i="6"/>
  <c r="L406" i="6" s="1"/>
  <c r="L412" i="6"/>
  <c r="G412" i="6"/>
  <c r="I413" i="6"/>
  <c r="K298" i="6"/>
  <c r="L298" i="6" s="1"/>
  <c r="G366" i="6"/>
  <c r="G347" i="6"/>
  <c r="I348" i="6"/>
  <c r="I402" i="6"/>
  <c r="K107" i="6" l="1"/>
  <c r="I92" i="6"/>
  <c r="K401" i="6"/>
  <c r="K400" i="6" s="1"/>
  <c r="L400" i="6" s="1"/>
  <c r="J7" i="6"/>
  <c r="J430" i="6" s="1"/>
  <c r="K347" i="6"/>
  <c r="L347" i="6" s="1"/>
  <c r="H7" i="6"/>
  <c r="H430" i="6" s="1"/>
  <c r="G8" i="6"/>
  <c r="G142" i="6"/>
  <c r="I142" i="6" s="1"/>
  <c r="I143" i="6"/>
  <c r="I197" i="6"/>
  <c r="G196" i="6"/>
  <c r="I196" i="6" s="1"/>
  <c r="L107" i="6"/>
  <c r="K365" i="6"/>
  <c r="L365" i="6" s="1"/>
  <c r="I231" i="6"/>
  <c r="G230" i="6"/>
  <c r="I230" i="6" s="1"/>
  <c r="K238" i="6"/>
  <c r="L238" i="6" s="1"/>
  <c r="L239" i="6"/>
  <c r="L122" i="6"/>
  <c r="I182" i="6"/>
  <c r="I46" i="6"/>
  <c r="G45" i="6"/>
  <c r="I8" i="6"/>
  <c r="I347" i="6"/>
  <c r="G239" i="6"/>
  <c r="I240" i="6"/>
  <c r="K420" i="6"/>
  <c r="L421" i="6"/>
  <c r="L52" i="6"/>
  <c r="K51" i="6"/>
  <c r="L51" i="6" s="1"/>
  <c r="L9" i="6"/>
  <c r="K8" i="6"/>
  <c r="G107" i="6"/>
  <c r="I107" i="6" s="1"/>
  <c r="I79" i="6"/>
  <c r="G71" i="6"/>
  <c r="I71" i="6" s="1"/>
  <c r="L259" i="6"/>
  <c r="K258" i="6"/>
  <c r="I366" i="6"/>
  <c r="G365" i="6"/>
  <c r="I365" i="6" s="1"/>
  <c r="G406" i="6"/>
  <c r="I412" i="6"/>
  <c r="G51" i="6"/>
  <c r="I51" i="6" s="1"/>
  <c r="I52" i="6"/>
  <c r="I259" i="6"/>
  <c r="G258" i="6"/>
  <c r="G419" i="6"/>
  <c r="I419" i="6" s="1"/>
  <c r="I420" i="6"/>
  <c r="K142" i="6"/>
  <c r="L142" i="6" s="1"/>
  <c r="L143" i="6"/>
  <c r="L79" i="6"/>
  <c r="K71" i="6"/>
  <c r="L71" i="6" s="1"/>
  <c r="L182" i="6"/>
  <c r="K181" i="6"/>
  <c r="L181" i="6" s="1"/>
  <c r="L401" i="6" l="1"/>
  <c r="I406" i="6"/>
  <c r="G401" i="6"/>
  <c r="K7" i="6"/>
  <c r="L8" i="6"/>
  <c r="K419" i="6"/>
  <c r="L419" i="6" s="1"/>
  <c r="L420" i="6"/>
  <c r="I258" i="6"/>
  <c r="G257" i="6"/>
  <c r="I257" i="6" s="1"/>
  <c r="K257" i="6"/>
  <c r="L257" i="6" s="1"/>
  <c r="L258" i="6"/>
  <c r="I239" i="6"/>
  <c r="G238" i="6"/>
  <c r="I238" i="6" s="1"/>
  <c r="G181" i="6"/>
  <c r="I181" i="6" s="1"/>
  <c r="I45" i="6"/>
  <c r="G44" i="6"/>
  <c r="G346" i="6"/>
  <c r="I346" i="6" s="1"/>
  <c r="K346" i="6"/>
  <c r="L346" i="6" s="1"/>
  <c r="L7" i="6" l="1"/>
  <c r="K430" i="6"/>
  <c r="L430" i="6" s="1"/>
  <c r="I401" i="6"/>
  <c r="G400" i="6"/>
  <c r="I400" i="6" s="1"/>
  <c r="I44" i="6"/>
  <c r="G7" i="6"/>
  <c r="I7" i="6" l="1"/>
  <c r="I430" i="6" s="1"/>
  <c r="G430" i="6"/>
</calcChain>
</file>

<file path=xl/sharedStrings.xml><?xml version="1.0" encoding="utf-8"?>
<sst xmlns="http://schemas.openxmlformats.org/spreadsheetml/2006/main" count="2265" uniqueCount="289">
  <si>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</si>
  <si>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</si>
  <si>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>321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</si>
  <si>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</si>
  <si>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</si>
  <si>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 xml:space="preserve">Охрана семьи и детства </t>
  </si>
  <si>
    <t>006</t>
  </si>
  <si>
    <t>Обеспечение пожарной безопасности</t>
  </si>
  <si>
    <t>05</t>
  </si>
  <si>
    <t>07</t>
  </si>
  <si>
    <t>600</t>
  </si>
  <si>
    <t>611</t>
  </si>
  <si>
    <t>08</t>
  </si>
  <si>
    <t>Социальное обеспечение и иные выплаты населению</t>
  </si>
  <si>
    <t>300</t>
  </si>
  <si>
    <t>11</t>
  </si>
  <si>
    <t>Субсидии бюджетным учреждениям на иные цели</t>
  </si>
  <si>
    <t>612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</si>
  <si>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</si>
  <si>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</si>
  <si>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</si>
  <si>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</si>
  <si>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09</t>
  </si>
  <si>
    <t>10</t>
  </si>
  <si>
    <t>Другие вопросы в области жилищно-коммунального хозяйства</t>
  </si>
  <si>
    <t>Рз</t>
  </si>
  <si>
    <t>Пр</t>
  </si>
  <si>
    <t>02</t>
  </si>
  <si>
    <t>100</t>
  </si>
  <si>
    <t>120</t>
  </si>
  <si>
    <t>200</t>
  </si>
  <si>
    <t>240</t>
  </si>
  <si>
    <t>03</t>
  </si>
  <si>
    <t>Иные бюджетные ассигнования</t>
  </si>
  <si>
    <t>800</t>
  </si>
  <si>
    <t>852</t>
  </si>
  <si>
    <t>Совет народных депутатов города Сельцо</t>
  </si>
  <si>
    <t>06</t>
  </si>
  <si>
    <t>Администрация  города Сельцо Брянской области</t>
  </si>
  <si>
    <t>04</t>
  </si>
  <si>
    <t>Резервные средства</t>
  </si>
  <si>
    <t>870</t>
  </si>
  <si>
    <t>Финансовый отдел администрации города Сельцо Брянской области</t>
  </si>
  <si>
    <t>13</t>
  </si>
  <si>
    <t>700</t>
  </si>
  <si>
    <t>Озеленение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</si>
  <si>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</si>
  <si>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</si>
  <si>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сохранности жилых помещений, закрепленных за детьми-сиротами и детьми, оставшимися без попечения родителей</t>
  </si>
  <si>
    <t>Наименование</t>
  </si>
  <si>
    <t>Физическая культура и спорт</t>
  </si>
  <si>
    <t>Защита населения и территории от чрезвычайных ситуаций природного и техногенного характера, гражданская оборона</t>
  </si>
  <si>
    <t>Культура, кинематография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</si>
  <si>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</si>
  <si>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</si>
  <si>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ЦСР</t>
  </si>
  <si>
    <t>ВР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</si>
  <si>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</si>
  <si>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</si>
  <si>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</si>
  <si>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</si>
  <si>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Мероприятия по землеустройству и землепользованию</t>
  </si>
  <si>
    <t>Жилищно-коммунальное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</si>
  <si>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</si>
  <si>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</si>
  <si>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</si>
  <si>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</si>
  <si>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</si>
  <si>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</t>
  </si>
  <si>
    <t>Библиотеки</t>
  </si>
  <si>
    <t>Социальная политика</t>
  </si>
  <si>
    <t>Пенсионное обеспечение</t>
  </si>
  <si>
    <t>Социальное обеспечение населения</t>
  </si>
  <si>
    <t>Другие вопросы  в области  социальной политики</t>
  </si>
  <si>
    <t>Итого  расходов</t>
  </si>
  <si>
    <t>Другие вопросы в области  культуры, кинематографии</t>
  </si>
  <si>
    <t>001</t>
  </si>
  <si>
    <t>002</t>
  </si>
  <si>
    <t>003</t>
  </si>
  <si>
    <t>004</t>
  </si>
  <si>
    <t>005</t>
  </si>
  <si>
    <t>Национальная оборона</t>
  </si>
  <si>
    <t>Мероприятия в области коммунального хозяйства</t>
  </si>
  <si>
    <t>Благоустройство</t>
  </si>
  <si>
    <t>Уличное освещение</t>
  </si>
  <si>
    <t>Контрольно-счетная комиссия Сельцовского городского округа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</si>
  <si>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</si>
  <si>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</si>
  <si>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</si>
  <si>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Стипендии</t>
  </si>
  <si>
    <t>340</t>
  </si>
  <si>
    <t>810</t>
  </si>
  <si>
    <t>Молодежная политика и оздоровление детей</t>
  </si>
  <si>
    <t>Дорожное хозяйство (дорожные фонды)</t>
  </si>
  <si>
    <t xml:space="preserve">Организация мест захоронения </t>
  </si>
  <si>
    <t>630</t>
  </si>
  <si>
    <t>рублей</t>
  </si>
  <si>
    <t>Массовый спорт</t>
  </si>
  <si>
    <t>Обеспечение деятельности главы исполнительно-распорядительного органа муниципального образования</t>
  </si>
  <si>
    <t>Обеспечение деятельности главы муниципального образования</t>
  </si>
  <si>
    <t>Обеспечение деятельности председателя контрольно-счетного органа муниципального образования и его заместителей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</si>
  <si>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</si>
  <si>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культуры</t>
  </si>
  <si>
    <t>Общеобразовательные организации</t>
  </si>
  <si>
    <t>Организации дополнительного образования</t>
  </si>
  <si>
    <t>Учреждения, обеспечивающие оказание услуг в сфере образования</t>
  </si>
  <si>
    <t>Детско-юношеские спортивные школы</t>
  </si>
  <si>
    <t>Повышение энергетической эффективности и обеспечение энергосбережения</t>
  </si>
  <si>
    <t>Мероприятия в сфере пожарной безопасности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</si>
  <si>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</si>
  <si>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</si>
  <si>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Финансовое обеспечение деятельности муниципальных общеобразовательных организаций, имеющих государственную аккредитацию негосударственных общеобразовательных организаций в части реализации ими государственного стандарта общего образования</t>
  </si>
  <si>
    <t>Финансовое обеспечение получения дошкольного образования в дошкольных образовательных организациях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</si>
  <si>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</si>
  <si>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</t>
  </si>
  <si>
    <t>Обслуживание муниципального внутреннего долга</t>
  </si>
  <si>
    <t>Обеспечение сохранности автомобильных дорог местного значения и условий безопасности движения по ним</t>
  </si>
  <si>
    <t>Повышение безопасности дорожного движения</t>
  </si>
  <si>
    <t>Социальные выплаты молодым семьям на приобретение жилья</t>
  </si>
  <si>
    <t>Ежемесячная доплата к государственной пенсии лицам, замещавшим должности муниципальной службы в соответствии с Решением Совета народных депутатов города Сельцо от 26 июня 2008 года №4-732 "Об утверждении Положения о порядке установления, выплаты и перерасчета пенсии за выслугу лет лицам, замещавшим должности муниципальной службы муниципального образования Сельцовский городской округ"</t>
  </si>
  <si>
    <t>Оценка имущества, признание прав и регулирование имущественных отношений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</si>
  <si>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</si>
  <si>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Оказание государственной поддержки спортивным сборным командам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</si>
  <si>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</si>
  <si>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Поддержка малого и среднего предпринимательства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</si>
  <si>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</si>
  <si>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Функционирование централизованной бухгалтерии администрации города Сельцо Брянской области</t>
  </si>
  <si>
    <t>Функционирование Единой дежурной диспетчерской службы муниципального образования</t>
  </si>
  <si>
    <t>Учреждения психолого-медико-социального сопровождения</t>
  </si>
  <si>
    <t>Дворцы и дома культуры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</si>
  <si>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</si>
  <si>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</si>
  <si>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01 0 1010</t>
  </si>
  <si>
    <t>01 0 1001</t>
  </si>
  <si>
    <t>01 0 1740</t>
  </si>
  <si>
    <t>01 0 8002</t>
  </si>
  <si>
    <t>01 0 1202</t>
  </si>
  <si>
    <t>01 0 5118</t>
  </si>
  <si>
    <t>01 0 8003</t>
  </si>
  <si>
    <t>Расходы на выплаты персоналу казенных учреждений</t>
  </si>
  <si>
    <t>110</t>
  </si>
  <si>
    <t>01 0 1204</t>
  </si>
  <si>
    <t>01 1 1129</t>
  </si>
  <si>
    <t>01 0 1619</t>
  </si>
  <si>
    <t>01 0 1617</t>
  </si>
  <si>
    <t>01 0 1742</t>
  </si>
  <si>
    <t>01 0 1790</t>
  </si>
  <si>
    <t>Отдельные мероприятия по улучшению условий и охраны труда</t>
  </si>
  <si>
    <t>01 6 8011</t>
  </si>
  <si>
    <t>01 0 1863</t>
  </si>
  <si>
    <t>01 0 8004</t>
  </si>
  <si>
    <t>Субсидии юридическим лицам (кроме некоммерческих организаций), индивидуальным предпринимателям, физическим лицам</t>
  </si>
  <si>
    <t>01 0 8005</t>
  </si>
  <si>
    <t>01 0 8006</t>
  </si>
  <si>
    <t>01 0 8007</t>
  </si>
  <si>
    <t xml:space="preserve">Прочие мероприятия по благоустройству городских округов </t>
  </si>
  <si>
    <t>01 0 8008</t>
  </si>
  <si>
    <t>01 3 1128</t>
  </si>
  <si>
    <t>01 0 1097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</si>
  <si>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</si>
  <si>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01 0 1651</t>
  </si>
  <si>
    <t>Пособия, компенсации и иные социальные выплаты гражданам, кроме публичных нормативных обязательств</t>
  </si>
  <si>
    <t>01 0 1671</t>
  </si>
  <si>
    <t>01 2 1620</t>
  </si>
  <si>
    <t>01 0 1652</t>
  </si>
  <si>
    <t>01 0 5260</t>
  </si>
  <si>
    <t>01 0 5082</t>
  </si>
  <si>
    <t>01 0 1672</t>
  </si>
  <si>
    <r>
      <rPr>
        <sz val="12"/>
        <color indexed="10"/>
        <rFont val="Times New Roman"/>
        <family val="1"/>
        <charset val="204"/>
      </rPr>
      <t>Профилактика безнадзорности и  правонарушений несовершеннолетних</t>
    </r>
    <r>
      <rPr>
        <sz val="12"/>
        <color indexed="8"/>
        <rFont val="Times New Roman"/>
        <family val="1"/>
        <charset val="204"/>
      </rPr>
      <t>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  </r>
  </si>
  <si>
    <r>
      <t xml:space="preserve">Профилактика безнадзорности и  правонарушений несовершеннолетних,  </t>
    </r>
    <r>
      <rPr>
        <sz val="12"/>
        <color indexed="10"/>
        <rFont val="Times New Roman"/>
        <family val="1"/>
        <charset val="204"/>
      </rPr>
      <t>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  </r>
  </si>
  <si>
    <r>
      <t>Организация и осуществление деятельности по опеке и попечительству,</t>
    </r>
    <r>
      <rPr>
        <sz val="12"/>
        <color indexed="10"/>
        <rFont val="Times New Roman"/>
        <family val="1"/>
        <charset val="204"/>
      </rPr>
      <t xml:space="preserve">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  </r>
  </si>
  <si>
    <r>
      <rPr>
        <sz val="12"/>
        <color indexed="10"/>
        <rFont val="Times New Roman"/>
        <family val="1"/>
        <charset val="204"/>
      </rPr>
      <t>Организация и осуществление деятельности по опеке и попечительству</t>
    </r>
    <r>
      <rPr>
        <sz val="12"/>
        <color indexed="8"/>
        <rFont val="Times New Roman"/>
        <family val="1"/>
        <charset val="204"/>
      </rPr>
      <t>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  </r>
  </si>
  <si>
    <t>Отдельные мероприятия по развитию и реализации демографической политики</t>
  </si>
  <si>
    <t>01 5 1696</t>
  </si>
  <si>
    <t>04 4 1131</t>
  </si>
  <si>
    <t>Отдельные мероприятия по развитию и реализации социальной политики</t>
  </si>
  <si>
    <t>01 0 8012</t>
  </si>
  <si>
    <t xml:space="preserve">10 </t>
  </si>
  <si>
    <t>Субсидии некоммерческим организациям (за исключением государственных (муниципальных) учреждений)</t>
  </si>
  <si>
    <t>01 4 1761</t>
  </si>
  <si>
    <t>01 4 1763</t>
  </si>
  <si>
    <t>Предоставление субсидий бюджетным, автономным учреждениям и иным некоммерческим организациям</t>
  </si>
  <si>
    <t>70 0 1012</t>
  </si>
  <si>
    <t>02 0 1010</t>
  </si>
  <si>
    <t>02 0 1580</t>
  </si>
  <si>
    <t>Дошкольные образовательные организации</t>
  </si>
  <si>
    <t>03 2 1063</t>
  </si>
  <si>
    <t>03 2 1471</t>
  </si>
  <si>
    <t>03 2 1064</t>
  </si>
  <si>
    <t>03 2 1470</t>
  </si>
  <si>
    <t>03 1 1010</t>
  </si>
  <si>
    <t>03 1 1074</t>
  </si>
  <si>
    <t>03 3 1477</t>
  </si>
  <si>
    <t>03 2 1475</t>
  </si>
  <si>
    <t>03 2 8009</t>
  </si>
  <si>
    <t>03 3 1478</t>
  </si>
  <si>
    <t>04 3 1066</t>
  </si>
  <si>
    <t>04 2 8010</t>
  </si>
  <si>
    <t>04 2 1054</t>
  </si>
  <si>
    <t>04 2 1424</t>
  </si>
  <si>
    <t>04 1 1010</t>
  </si>
  <si>
    <t>04 1 1062</t>
  </si>
  <si>
    <t>70 0 1004</t>
  </si>
  <si>
    <t>70 0 1010</t>
  </si>
  <si>
    <t>ГРБС</t>
  </si>
  <si>
    <t>Итого Публичные нормативные обязательства</t>
  </si>
  <si>
    <t>Иные закупки товаров, работ и услуг для обеспечения государственных (муниципальных) нужд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</si>
  <si>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перерасчета муниципальной пенсии за выслугу лет выборному должностному лицу местного самоуправления Сельцовского городского округа"</t>
  </si>
  <si>
    <t>Противодействие злоупотреблению наркотиками и их незаконному обороту</t>
  </si>
  <si>
    <t>04 4 1130</t>
  </si>
  <si>
    <t>70 0 1006</t>
  </si>
  <si>
    <t>Софинансирование объектов капитальных вложений муниципальной собственности</t>
  </si>
  <si>
    <t>01 0 1127</t>
  </si>
  <si>
    <t>Бюджетные инвестиции</t>
  </si>
  <si>
    <t>410</t>
  </si>
  <si>
    <t>400</t>
  </si>
  <si>
    <t>01 0 8013</t>
  </si>
  <si>
    <t>Совершенствование системы профилактики правонарушений и усиление борьбы с преступностью</t>
  </si>
  <si>
    <t>14</t>
  </si>
  <si>
    <t>04 4 1207</t>
  </si>
  <si>
    <t>Другие вопросы в области национальной безопасности и правоохранительной деятельности</t>
  </si>
  <si>
    <t>Отдельные мероприятия по развитию образования</t>
  </si>
  <si>
    <t>03 2 1482</t>
  </si>
  <si>
    <t>Мероприятия по проведению оздоровительной кампании детей</t>
  </si>
  <si>
    <t>03 2 1479</t>
  </si>
  <si>
    <t>03 2 8014</t>
  </si>
  <si>
    <t>Организация отдыха детей в каникулярное время в лагерях с дневным пребыванием на базе образовательных организаций</t>
  </si>
  <si>
    <t>Дополнительные меры государственной поддержки обучающихся</t>
  </si>
  <si>
    <t>03 2 1473</t>
  </si>
  <si>
    <t>Субсидии на модернизацию региональных систем дошкольного образования</t>
  </si>
  <si>
    <t>01 0 5059</t>
  </si>
  <si>
    <t>Устройство детских площадок в местах общего пользования</t>
  </si>
  <si>
    <t>01 0 8015</t>
  </si>
  <si>
    <t xml:space="preserve">Жилищное хозяйство
</t>
  </si>
  <si>
    <t>Обеспечение мероприятий по капитальному ремонту многоквартирных домов за счет средств бюджетов</t>
  </si>
  <si>
    <t>01 0 9601</t>
  </si>
  <si>
    <t>Предоставление субсидий  бюджетным,
автономным учреждениям и иным некоммерческим организациям</t>
  </si>
  <si>
    <t>Здравоохранение</t>
  </si>
  <si>
    <t>Другие вопросы в области здравоохранения</t>
  </si>
  <si>
    <t>Кадровая политика в сфере здравоохранения на территории Сельцовского городского округа</t>
  </si>
  <si>
    <t>01 0 8016</t>
  </si>
  <si>
    <t>Обеспечение мероприятий по капитальному ремонту муниципального  имущества в многоквартирных домах</t>
  </si>
  <si>
    <t>01 0 8017</t>
  </si>
  <si>
    <t>01 0 8001</t>
  </si>
  <si>
    <t>Отдельные мероприятия по развитию спорта</t>
  </si>
  <si>
    <t>01 0 1764</t>
  </si>
  <si>
    <t>Уплата членских взносов в организации, членами которой являются муниципальное образование "Сельцовский городской округ", администрация города Сельцо Брянской области</t>
  </si>
  <si>
    <t>Капитальные вложения в объекты государственной (муниципальной) собственности</t>
  </si>
  <si>
    <t>Уплата прочих налогов, сборов</t>
  </si>
  <si>
    <t>70 0 1005</t>
  </si>
  <si>
    <t>Сельское хозяйство и рыболовство</t>
  </si>
  <si>
    <t>01 0 1251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</si>
  <si>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</si>
  <si>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Осуществление первичного воинского учета на территориях, где отсутствуют военные комиссариаты, по иным непрограммным мероприятиям в рамках непрограммного направления деятельности "Реализация функций иных федеральных органов государственной власти"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</si>
  <si>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</si>
  <si>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деятельности депутатов Совета народных депутатов города Сельцо</t>
  </si>
  <si>
    <t>Мероприятия по работе с семьей, детьми и молодежью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</si>
  <si>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</si>
  <si>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01 0 8019</t>
  </si>
  <si>
    <t>Организация и проведение на территории города Сельцо Брянской области мероприятий по отлову безнадзорных животных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</si>
  <si>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</si>
  <si>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Резервный фонд администрации города Сельцо Брянской области </t>
  </si>
  <si>
    <t xml:space="preserve"> ИТОГО 2015 год</t>
  </si>
  <si>
    <t>Содержание автомобильных дорог общего пользования местного значения и искусственных сооружений на них</t>
  </si>
  <si>
    <t>Капитальный ремонт и ремонт автомобильных дорог общего пользования местного значения и искусственных сооружений на них</t>
  </si>
  <si>
    <t>01 0 8020</t>
  </si>
  <si>
    <t>Ремонт и содержание муниципального имущества</t>
  </si>
  <si>
    <t>01 0 8021</t>
  </si>
  <si>
    <t>01 0 1126</t>
  </si>
  <si>
    <t>Бюджетные инвестиции в объекты капитальных вложений муниципальной собственности</t>
  </si>
  <si>
    <t>Создание многофункционального центра предоставления государственных и муниципальных услуг</t>
  </si>
  <si>
    <t>01 0 8022</t>
  </si>
  <si>
    <t xml:space="preserve"> Изменения 2015 года            </t>
  </si>
  <si>
    <t>850</t>
  </si>
  <si>
    <t>610</t>
  </si>
  <si>
    <t>320</t>
  </si>
  <si>
    <t>310</t>
  </si>
  <si>
    <t>Субсидии бюджетным учреждениям</t>
  </si>
  <si>
    <t xml:space="preserve">Социальные выплаты гражданам, кроме публичных нормативных социальных выплат
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</si>
  <si>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</si>
  <si>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</si>
  <si>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Публичные нормативные социальные выплаты гражданам</t>
  </si>
  <si>
    <t>Кассовое исполнение за 1 квартал 2015года</t>
  </si>
  <si>
    <t>Процент исполнения к уточненной бюджетной росписи</t>
  </si>
  <si>
    <t>Утверждено на 2015год</t>
  </si>
  <si>
    <t>Уточненная бюджетная роспись на 2015год</t>
  </si>
  <si>
    <t xml:space="preserve">
</t>
  </si>
  <si>
    <t>Расходы местного бюджета по ведомственной  структуре  за 1 квартал  2015 год</t>
  </si>
  <si>
    <t xml:space="preserve">Приложение 2                                                                      к Постановлению администрации города Сельцо Брянской области                                                           от  29 апреля  2015года № 225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</si>
</sst>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&quot;р.&quot;_-;\-* #,##0&quot;р.&quot;_-;_-* &quot;-&quot;&quot;р.&quot;_-;_-@_-"/>
    <numFmt numFmtId="44" formatCode="_-* #,##0.00&quot;р.&quot;_-;\-* #,##0.00&quot;р.&quot;_-;_-* &quot;-&quot;??&quot;р.&quot;_-;_-@_-"/>
  </numFmts>
  <fonts count="3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56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i/>
      <sz val="11.95"/>
      <color indexed="8"/>
      <name val="Times New Roman"/>
      <family val="1"/>
      <charset val="204"/>
    </font>
    <font>
      <b/>
      <sz val="11.9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sz val="10"/>
      <color rgb="FF000000"/>
      <name val="Arial"/>
      <family val="2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4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36">
    <xf numFmtId="0" fontId="0" fillId="0" borderId="0" xfId="0"/>
    <xf numFmtId="0" fontId="10" fillId="0" borderId="0" xfId="0" applyFont="1"/>
    <xf numFmtId="0" fontId="5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9" fillId="0" borderId="0" xfId="0" applyFont="1"/>
    <xf numFmtId="0" fontId="14" fillId="0" borderId="1" xfId="0" applyFont="1" applyBorder="1" applyAlignment="1">
      <alignment vertical="top" wrapText="1"/>
    </xf>
    <xf numFmtId="0" fontId="5" fillId="0" borderId="0" xfId="0" applyFont="1"/>
    <xf numFmtId="0" fontId="16" fillId="0" borderId="0" xfId="0" applyFont="1"/>
    <xf numFmtId="0" fontId="17" fillId="0" borderId="0" xfId="0" applyFont="1"/>
    <xf numFmtId="0" fontId="8" fillId="0" borderId="0" xfId="0" applyFont="1"/>
    <xf numFmtId="0" fontId="7" fillId="2" borderId="1" xfId="0" applyFont="1" applyFill="1" applyBorder="1" applyAlignment="1">
      <alignment vertical="top" wrapText="1"/>
    </xf>
    <xf numFmtId="0" fontId="18" fillId="0" borderId="0" xfId="0" applyFont="1"/>
    <xf numFmtId="0" fontId="0" fillId="0" borderId="0" xfId="0" applyFill="1"/>
    <xf numFmtId="0" fontId="15" fillId="0" borderId="0" xfId="0" applyFont="1"/>
    <xf numFmtId="0" fontId="2" fillId="0" borderId="1" xfId="0" applyFont="1" applyBorder="1" applyAlignment="1">
      <alignment vertical="top" wrapText="1"/>
    </xf>
    <xf numFmtId="0" fontId="19" fillId="0" borderId="0" xfId="0" applyFont="1"/>
    <xf numFmtId="0" fontId="1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/>
    <xf numFmtId="0" fontId="13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center" wrapText="1"/>
    </xf>
    <xf numFmtId="0" fontId="21" fillId="0" borderId="1" xfId="3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0" fillId="0" borderId="0" xfId="0" applyFon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4" fillId="3" borderId="0" xfId="0" applyFont="1" applyFill="1" applyBorder="1"/>
    <xf numFmtId="0" fontId="25" fillId="3" borderId="0" xfId="0" applyFont="1" applyFill="1" applyBorder="1" applyAlignment="1">
      <alignment horizontal="center" vertical="top" wrapText="1"/>
    </xf>
    <xf numFmtId="0" fontId="26" fillId="3" borderId="0" xfId="0" applyFont="1" applyFill="1" applyBorder="1"/>
    <xf numFmtId="0" fontId="13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wrapText="1"/>
    </xf>
    <xf numFmtId="4" fontId="27" fillId="0" borderId="1" xfId="0" applyNumberFormat="1" applyFont="1" applyBorder="1" applyAlignment="1">
      <alignment horizontal="right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4" fontId="28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7" fillId="4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 wrapText="1"/>
    </xf>
    <xf numFmtId="0" fontId="30" fillId="0" borderId="1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4" fontId="7" fillId="3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left" wrapText="1"/>
    </xf>
    <xf numFmtId="0" fontId="31" fillId="0" borderId="1" xfId="0" applyFont="1" applyBorder="1" applyAlignment="1">
      <alignment vertical="top" wrapText="1"/>
    </xf>
    <xf numFmtId="0" fontId="7" fillId="0" borderId="0" xfId="0" applyFont="1"/>
    <xf numFmtId="0" fontId="12" fillId="3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right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right"/>
    </xf>
    <xf numFmtId="0" fontId="0" fillId="0" borderId="1" xfId="0" applyBorder="1"/>
    <xf numFmtId="4" fontId="33" fillId="3" borderId="1" xfId="0" applyNumberFormat="1" applyFont="1" applyFill="1" applyBorder="1" applyAlignment="1">
      <alignment horizontal="right"/>
    </xf>
    <xf numFmtId="0" fontId="0" fillId="0" borderId="0" xfId="0" applyBorder="1"/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35" fillId="0" borderId="1" xfId="0" applyFont="1" applyBorder="1" applyAlignment="1">
      <alignment horizontal="center" vertical="center" wrapText="1"/>
    </xf>
    <xf numFmtId="0" fontId="0" fillId="0" borderId="3" xfId="0" applyBorder="1"/>
    <xf numFmtId="0" fontId="35" fillId="0" borderId="3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right" wrapText="1"/>
    </xf>
    <xf numFmtId="0" fontId="6" fillId="2" borderId="7" xfId="0" applyFont="1" applyFill="1" applyBorder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29" fillId="0" borderId="0" xfId="0" applyFont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3" applyNumberFormat="1" applyFont="1" applyFill="1" applyBorder="1" applyAlignment="1">
      <alignment horizontal="center" vertical="center" wrapText="1"/>
    </xf>
    <xf numFmtId="0" fontId="12" fillId="0" borderId="1" xfId="3" applyNumberFormat="1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/>
    <xf numFmtId="4" fontId="3" fillId="0" borderId="1" xfId="0" applyNumberFormat="1" applyFont="1" applyBorder="1"/>
    <xf numFmtId="4" fontId="2" fillId="0" borderId="3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37" fillId="0" borderId="1" xfId="0" applyNumberFormat="1" applyFont="1" applyBorder="1" applyAlignment="1">
      <alignment vertical="center"/>
    </xf>
    <xf numFmtId="4" fontId="3" fillId="0" borderId="3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10" fontId="2" fillId="0" borderId="1" xfId="0" applyNumberFormat="1" applyFont="1" applyBorder="1" applyAlignment="1">
      <alignment vertical="center"/>
    </xf>
    <xf numFmtId="10" fontId="3" fillId="0" borderId="1" xfId="0" applyNumberFormat="1" applyFont="1" applyBorder="1" applyAlignment="1">
      <alignment vertical="center"/>
    </xf>
    <xf numFmtId="0" fontId="36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0" fontId="33" fillId="3" borderId="1" xfId="0" applyNumberFormat="1" applyFont="1" applyFill="1" applyBorder="1" applyAlignment="1">
      <alignment horizontal="right"/>
    </xf>
    <xf numFmtId="0" fontId="0" fillId="0" borderId="9" xfId="0" applyBorder="1" applyAlignment="1"/>
    <xf numFmtId="0" fontId="0" fillId="0" borderId="0" xfId="0" applyAlignment="1"/>
    <xf numFmtId="0" fontId="6" fillId="2" borderId="0" xfId="0" applyFont="1" applyFill="1" applyAlignment="1">
      <alignment horizontal="center" wrapText="1"/>
    </xf>
    <xf numFmtId="0" fontId="38" fillId="0" borderId="0" xfId="0" applyFont="1" applyAlignment="1">
      <alignment horizontal="right" wrapText="1"/>
    </xf>
    <xf numFmtId="0" fontId="38" fillId="0" borderId="8" xfId="0" applyFont="1" applyBorder="1" applyAlignment="1">
      <alignment horizontal="right" wrapText="1"/>
    </xf>
  </cellXfs>
  <cellStyles count="4">
    <cellStyle name="Normal" xfId="1"/>
    <cellStyle name="Денежный" xfId="2" builtinId="4"/>
    <cellStyle name="Денежный [0]" xfId="3" builtinId="7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S431"/>
  <sheetViews>
    <sheetView tabSelected="1" view="pageBreakPreview" zoomScale="85" zoomScaleSheetLayoutView="85" workbookViewId="0">
      <selection activeCell="J3" sqref="J3:S3"/>
    </sheetView>
  </sheetViews>
  <sheetFormatPr defaultRowHeight="12.75" x14ac:dyDescent="0.2"/>
  <cols>
    <col min="1" max="1" width="46.42578125" style="1" customWidth="1"/>
    <col min="2" max="2" width="10.5703125" customWidth="1"/>
    <col min="3" max="3" width="6.140625" customWidth="1"/>
    <col min="4" max="4" width="6.28515625" customWidth="1"/>
    <col min="5" max="5" width="15.7109375" customWidth="1"/>
    <col min="6" max="6" width="5.28515625" customWidth="1"/>
    <col min="7" max="7" width="18.42578125" style="91" customWidth="1"/>
    <col min="8" max="9" width="18.140625" style="91" hidden="1" customWidth="1"/>
    <col min="10" max="10" width="19.7109375" style="99" customWidth="1"/>
    <col min="11" max="11" width="15.42578125" style="92" customWidth="1"/>
    <col min="12" max="12" width="12.85546875" style="92" customWidth="1"/>
  </cols>
  <sheetData>
    <row r="1" spans="1:19" ht="76.5" customHeight="1" x14ac:dyDescent="0.2">
      <c r="A1" s="129" t="s">
        <v>286</v>
      </c>
      <c r="B1" s="129"/>
      <c r="C1" s="129"/>
      <c r="D1" s="129"/>
      <c r="E1" s="129"/>
      <c r="F1" s="129"/>
      <c r="G1" s="129"/>
      <c r="H1" s="129"/>
      <c r="I1" s="129"/>
      <c r="J1" s="134" t="s">
        <v>288</v>
      </c>
      <c r="K1" s="134"/>
      <c r="L1" s="135"/>
    </row>
    <row r="2" spans="1:19" ht="28.5" customHeight="1" x14ac:dyDescent="0.3">
      <c r="A2" s="133" t="s">
        <v>287</v>
      </c>
      <c r="B2" s="133"/>
      <c r="C2" s="133"/>
      <c r="D2" s="133"/>
      <c r="E2" s="133"/>
      <c r="F2" s="133"/>
      <c r="G2" s="133"/>
      <c r="H2" s="95"/>
      <c r="I2" s="96"/>
      <c r="J2" s="94"/>
      <c r="K2" s="94"/>
      <c r="L2" s="94"/>
    </row>
    <row r="3" spans="1:19" ht="13.5" customHeight="1" x14ac:dyDescent="0.3">
      <c r="A3" s="57"/>
      <c r="B3" s="57"/>
      <c r="C3" s="57"/>
      <c r="D3" s="57"/>
      <c r="E3" s="57"/>
      <c r="F3" s="57"/>
      <c r="G3" s="97"/>
      <c r="H3" s="101"/>
      <c r="I3" s="102"/>
      <c r="J3" s="131"/>
      <c r="K3" s="132"/>
      <c r="L3" s="132"/>
      <c r="M3" s="132"/>
      <c r="N3" s="132"/>
      <c r="O3" s="132"/>
      <c r="P3" s="132"/>
      <c r="Q3" s="132"/>
      <c r="R3" s="132"/>
      <c r="S3" s="132"/>
    </row>
    <row r="4" spans="1:19" ht="21" customHeight="1" x14ac:dyDescent="0.25">
      <c r="A4" s="2"/>
      <c r="B4" s="2"/>
      <c r="C4" s="2"/>
      <c r="D4" s="2"/>
      <c r="E4" s="2"/>
      <c r="F4" s="29"/>
      <c r="G4" s="105"/>
      <c r="H4" s="104" t="s">
        <v>96</v>
      </c>
      <c r="I4" s="104" t="s">
        <v>96</v>
      </c>
      <c r="J4" s="94"/>
      <c r="K4" s="104" t="s">
        <v>96</v>
      </c>
      <c r="L4" s="94"/>
    </row>
    <row r="5" spans="1:19" ht="101.25" customHeight="1" x14ac:dyDescent="0.2">
      <c r="A5" s="3" t="s">
        <v>49</v>
      </c>
      <c r="B5" s="3" t="s">
        <v>204</v>
      </c>
      <c r="C5" s="3" t="s">
        <v>25</v>
      </c>
      <c r="D5" s="3" t="s">
        <v>26</v>
      </c>
      <c r="E5" s="3" t="s">
        <v>55</v>
      </c>
      <c r="F5" s="79" t="s">
        <v>56</v>
      </c>
      <c r="G5" s="98" t="s">
        <v>284</v>
      </c>
      <c r="H5" s="103" t="s">
        <v>272</v>
      </c>
      <c r="I5" s="103" t="s">
        <v>262</v>
      </c>
      <c r="J5" s="100" t="s">
        <v>285</v>
      </c>
      <c r="K5" s="98" t="s">
        <v>282</v>
      </c>
      <c r="L5" s="128" t="s">
        <v>283</v>
      </c>
    </row>
    <row r="6" spans="1:19" ht="15.75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79">
        <v>6</v>
      </c>
      <c r="G6" s="61">
        <v>7</v>
      </c>
      <c r="H6" s="61">
        <v>7</v>
      </c>
      <c r="I6" s="61">
        <v>7</v>
      </c>
    </row>
    <row r="7" spans="1:19" s="8" customFormat="1" ht="36.75" customHeight="1" x14ac:dyDescent="0.25">
      <c r="A7" s="7" t="s">
        <v>38</v>
      </c>
      <c r="B7" s="30" t="s">
        <v>76</v>
      </c>
      <c r="C7" s="30"/>
      <c r="D7" s="26"/>
      <c r="E7" s="26"/>
      <c r="F7" s="80"/>
      <c r="G7" s="62">
        <f>G8+G44+G51+G71+G107+G142+G181+G230</f>
        <v>68383827.930000007</v>
      </c>
      <c r="H7" s="62" t="e">
        <f>H8+H44+H51+H71+H107+H142+H181+H230</f>
        <v>#REF!</v>
      </c>
      <c r="I7" s="62" t="e">
        <f>SUM(G7:H7)</f>
        <v>#REF!</v>
      </c>
      <c r="J7" s="115">
        <f>J8+J44+J51+J71+J107+J142+J181+J230</f>
        <v>68607829.280000001</v>
      </c>
      <c r="K7" s="116">
        <f>K8+K44+K51+K71+K107+K142+K181+K230</f>
        <v>16784336.609999999</v>
      </c>
      <c r="L7" s="127">
        <f>K7/J7</f>
        <v>0.24464170906064264</v>
      </c>
    </row>
    <row r="8" spans="1:19" s="8" customFormat="1" ht="17.25" customHeight="1" x14ac:dyDescent="0.25">
      <c r="A8" s="7" t="s">
        <v>57</v>
      </c>
      <c r="B8" s="30" t="s">
        <v>76</v>
      </c>
      <c r="C8" s="30" t="s">
        <v>46</v>
      </c>
      <c r="D8" s="26"/>
      <c r="E8" s="26"/>
      <c r="F8" s="80"/>
      <c r="G8" s="62">
        <f>G9+G20</f>
        <v>13138107</v>
      </c>
      <c r="H8" s="62" t="e">
        <f>H9+H20</f>
        <v>#REF!</v>
      </c>
      <c r="I8" s="62" t="e">
        <f t="shared" ref="I8:I76" si="0">SUM(G8:H8)</f>
        <v>#REF!</v>
      </c>
      <c r="J8" s="117">
        <f>J9+J20</f>
        <v>13362108.35</v>
      </c>
      <c r="K8" s="118">
        <f>K9+K20</f>
        <v>2709651.37</v>
      </c>
      <c r="L8" s="127">
        <f t="shared" ref="L8:L71" si="1">K8/J8</f>
        <v>0.20278621449735515</v>
      </c>
    </row>
    <row r="9" spans="1:19" ht="80.25" customHeight="1" x14ac:dyDescent="0.2">
      <c r="A9" s="4" t="s">
        <v>19</v>
      </c>
      <c r="B9" s="30" t="s">
        <v>76</v>
      </c>
      <c r="C9" s="30" t="s">
        <v>46</v>
      </c>
      <c r="D9" s="30" t="s">
        <v>39</v>
      </c>
      <c r="E9" s="26"/>
      <c r="F9" s="80"/>
      <c r="G9" s="62">
        <f>G10+G13</f>
        <v>10426311</v>
      </c>
      <c r="H9" s="62" t="e">
        <f>H10+H13</f>
        <v>#REF!</v>
      </c>
      <c r="I9" s="62" t="e">
        <f t="shared" si="0"/>
        <v>#REF!</v>
      </c>
      <c r="J9" s="115">
        <f>J10+J13</f>
        <v>10426311</v>
      </c>
      <c r="K9" s="116">
        <f>K10+K13</f>
        <v>2234113.2000000002</v>
      </c>
      <c r="L9" s="127">
        <f t="shared" si="1"/>
        <v>0.21427647803715044</v>
      </c>
    </row>
    <row r="10" spans="1:19" ht="47.25" x14ac:dyDescent="0.2">
      <c r="A10" s="5" t="s">
        <v>98</v>
      </c>
      <c r="B10" s="32" t="s">
        <v>76</v>
      </c>
      <c r="C10" s="32" t="s">
        <v>46</v>
      </c>
      <c r="D10" s="32" t="s">
        <v>39</v>
      </c>
      <c r="E10" s="33" t="s">
        <v>133</v>
      </c>
      <c r="F10" s="81"/>
      <c r="G10" s="41">
        <f>G11</f>
        <v>1068487</v>
      </c>
      <c r="H10" s="41">
        <f>H11</f>
        <v>0</v>
      </c>
      <c r="I10" s="41">
        <f t="shared" si="0"/>
        <v>1068487</v>
      </c>
      <c r="J10" s="119">
        <f>J11</f>
        <v>1068487</v>
      </c>
      <c r="K10" s="120">
        <f>K11</f>
        <v>268556.46999999997</v>
      </c>
      <c r="L10" s="126">
        <f t="shared" si="1"/>
        <v>0.25134275849869953</v>
      </c>
    </row>
    <row r="11" spans="1:19" ht="94.5" x14ac:dyDescent="0.2">
      <c r="A11" s="18" t="s">
        <v>260</v>
      </c>
      <c r="B11" s="35" t="s">
        <v>76</v>
      </c>
      <c r="C11" s="35" t="s">
        <v>46</v>
      </c>
      <c r="D11" s="35" t="s">
        <v>39</v>
      </c>
      <c r="E11" s="36" t="s">
        <v>133</v>
      </c>
      <c r="F11" s="82" t="s">
        <v>28</v>
      </c>
      <c r="G11" s="47">
        <f>G12</f>
        <v>1068487</v>
      </c>
      <c r="H11" s="47">
        <f>H12</f>
        <v>0</v>
      </c>
      <c r="I11" s="47">
        <f t="shared" si="0"/>
        <v>1068487</v>
      </c>
      <c r="J11" s="121">
        <f>J12</f>
        <v>1068487</v>
      </c>
      <c r="K11" s="122">
        <f>K12</f>
        <v>268556.46999999997</v>
      </c>
      <c r="L11" s="126">
        <f t="shared" si="1"/>
        <v>0.25134275849869953</v>
      </c>
    </row>
    <row r="12" spans="1:19" ht="31.5" x14ac:dyDescent="0.2">
      <c r="A12" s="18" t="s">
        <v>130</v>
      </c>
      <c r="B12" s="35" t="s">
        <v>76</v>
      </c>
      <c r="C12" s="35" t="s">
        <v>46</v>
      </c>
      <c r="D12" s="35" t="s">
        <v>39</v>
      </c>
      <c r="E12" s="36" t="s">
        <v>133</v>
      </c>
      <c r="F12" s="82" t="s">
        <v>29</v>
      </c>
      <c r="G12" s="47">
        <v>1068487</v>
      </c>
      <c r="H12" s="47"/>
      <c r="I12" s="47">
        <f t="shared" si="0"/>
        <v>1068487</v>
      </c>
      <c r="J12" s="121">
        <v>1068487</v>
      </c>
      <c r="K12" s="122">
        <v>268556.46999999997</v>
      </c>
      <c r="L12" s="126">
        <f t="shared" si="1"/>
        <v>0.25134275849869953</v>
      </c>
    </row>
    <row r="13" spans="1:19" ht="47.25" x14ac:dyDescent="0.2">
      <c r="A13" s="5" t="s">
        <v>101</v>
      </c>
      <c r="B13" s="32" t="s">
        <v>76</v>
      </c>
      <c r="C13" s="32" t="s">
        <v>46</v>
      </c>
      <c r="D13" s="32" t="s">
        <v>39</v>
      </c>
      <c r="E13" s="33" t="s">
        <v>132</v>
      </c>
      <c r="F13" s="81"/>
      <c r="G13" s="41">
        <f>G14+G16+G18</f>
        <v>9357824</v>
      </c>
      <c r="H13" s="41" t="e">
        <f>H14+H16+H18</f>
        <v>#REF!</v>
      </c>
      <c r="I13" s="41" t="e">
        <f t="shared" si="0"/>
        <v>#REF!</v>
      </c>
      <c r="J13" s="119">
        <f>J14+J16+J18</f>
        <v>9357824</v>
      </c>
      <c r="K13" s="120">
        <f>K14+K16+K18</f>
        <v>1965556.7300000002</v>
      </c>
      <c r="L13" s="126">
        <f t="shared" si="1"/>
        <v>0.21004420792697107</v>
      </c>
    </row>
    <row r="14" spans="1:19" ht="96" customHeight="1" x14ac:dyDescent="0.2">
      <c r="A14" s="18" t="s">
        <v>260</v>
      </c>
      <c r="B14" s="35" t="s">
        <v>76</v>
      </c>
      <c r="C14" s="35" t="s">
        <v>46</v>
      </c>
      <c r="D14" s="35" t="s">
        <v>39</v>
      </c>
      <c r="E14" s="36" t="s">
        <v>132</v>
      </c>
      <c r="F14" s="82" t="s">
        <v>28</v>
      </c>
      <c r="G14" s="47">
        <f>G15</f>
        <v>7494332</v>
      </c>
      <c r="H14" s="47">
        <f>H15</f>
        <v>0</v>
      </c>
      <c r="I14" s="47">
        <f t="shared" si="0"/>
        <v>7494332</v>
      </c>
      <c r="J14" s="121">
        <f>J15</f>
        <v>7494332</v>
      </c>
      <c r="K14" s="122">
        <f>K15</f>
        <v>1489292.62</v>
      </c>
      <c r="L14" s="126">
        <f t="shared" si="1"/>
        <v>0.19872253057377229</v>
      </c>
    </row>
    <row r="15" spans="1:19" ht="31.5" x14ac:dyDescent="0.2">
      <c r="A15" s="18" t="s">
        <v>130</v>
      </c>
      <c r="B15" s="35" t="s">
        <v>76</v>
      </c>
      <c r="C15" s="35" t="s">
        <v>46</v>
      </c>
      <c r="D15" s="35" t="s">
        <v>39</v>
      </c>
      <c r="E15" s="36" t="s">
        <v>132</v>
      </c>
      <c r="F15" s="82" t="s">
        <v>29</v>
      </c>
      <c r="G15" s="47">
        <v>7494332</v>
      </c>
      <c r="H15" s="47"/>
      <c r="I15" s="47">
        <f t="shared" si="0"/>
        <v>7494332</v>
      </c>
      <c r="J15" s="121">
        <v>7494332</v>
      </c>
      <c r="K15" s="122">
        <v>1489292.62</v>
      </c>
      <c r="L15" s="126">
        <f t="shared" si="1"/>
        <v>0.19872253057377229</v>
      </c>
    </row>
    <row r="16" spans="1:19" ht="31.5" x14ac:dyDescent="0.2">
      <c r="A16" s="18" t="s">
        <v>131</v>
      </c>
      <c r="B16" s="35" t="s">
        <v>76</v>
      </c>
      <c r="C16" s="35" t="s">
        <v>46</v>
      </c>
      <c r="D16" s="35" t="s">
        <v>39</v>
      </c>
      <c r="E16" s="36" t="s">
        <v>132</v>
      </c>
      <c r="F16" s="82" t="s">
        <v>30</v>
      </c>
      <c r="G16" s="64">
        <f>G17</f>
        <v>1761764</v>
      </c>
      <c r="H16" s="64">
        <f>H17</f>
        <v>0</v>
      </c>
      <c r="I16" s="64">
        <f t="shared" si="0"/>
        <v>1761764</v>
      </c>
      <c r="J16" s="121">
        <f>J17</f>
        <v>1761764</v>
      </c>
      <c r="K16" s="122">
        <f>K17</f>
        <v>452221.05</v>
      </c>
      <c r="L16" s="126">
        <f t="shared" si="1"/>
        <v>0.25668650852214031</v>
      </c>
    </row>
    <row r="17" spans="1:12" ht="47.25" x14ac:dyDescent="0.2">
      <c r="A17" s="18" t="s">
        <v>206</v>
      </c>
      <c r="B17" s="35" t="s">
        <v>76</v>
      </c>
      <c r="C17" s="35" t="s">
        <v>46</v>
      </c>
      <c r="D17" s="35" t="s">
        <v>39</v>
      </c>
      <c r="E17" s="36" t="s">
        <v>132</v>
      </c>
      <c r="F17" s="82" t="s">
        <v>31</v>
      </c>
      <c r="G17" s="64">
        <v>1761764</v>
      </c>
      <c r="H17" s="64"/>
      <c r="I17" s="64">
        <f t="shared" si="0"/>
        <v>1761764</v>
      </c>
      <c r="J17" s="121">
        <v>1761764</v>
      </c>
      <c r="K17" s="122">
        <v>452221.05</v>
      </c>
      <c r="L17" s="126">
        <f t="shared" si="1"/>
        <v>0.25668650852214031</v>
      </c>
    </row>
    <row r="18" spans="1:12" ht="15.75" x14ac:dyDescent="0.2">
      <c r="A18" s="18" t="s">
        <v>33</v>
      </c>
      <c r="B18" s="35" t="s">
        <v>76</v>
      </c>
      <c r="C18" s="35" t="s">
        <v>46</v>
      </c>
      <c r="D18" s="35" t="s">
        <v>39</v>
      </c>
      <c r="E18" s="36" t="s">
        <v>132</v>
      </c>
      <c r="F18" s="82" t="s">
        <v>34</v>
      </c>
      <c r="G18" s="64">
        <f>G19</f>
        <v>101728</v>
      </c>
      <c r="H18" s="64" t="e">
        <f>#REF!+#REF!</f>
        <v>#REF!</v>
      </c>
      <c r="I18" s="64" t="e">
        <f t="shared" si="0"/>
        <v>#REF!</v>
      </c>
      <c r="J18" s="121">
        <f>J19</f>
        <v>101728</v>
      </c>
      <c r="K18" s="122">
        <f>K19</f>
        <v>24043.06</v>
      </c>
      <c r="L18" s="126">
        <f t="shared" si="1"/>
        <v>0.23634653192827934</v>
      </c>
    </row>
    <row r="19" spans="1:12" ht="19.5" customHeight="1" x14ac:dyDescent="0.2">
      <c r="A19" s="18" t="s">
        <v>280</v>
      </c>
      <c r="B19" s="35" t="s">
        <v>76</v>
      </c>
      <c r="C19" s="35" t="s">
        <v>46</v>
      </c>
      <c r="D19" s="35" t="s">
        <v>39</v>
      </c>
      <c r="E19" s="36" t="s">
        <v>132</v>
      </c>
      <c r="F19" s="82" t="s">
        <v>273</v>
      </c>
      <c r="G19" s="64">
        <f>62264+39464</f>
        <v>101728</v>
      </c>
      <c r="H19" s="64"/>
      <c r="I19" s="64"/>
      <c r="J19" s="121">
        <v>101728</v>
      </c>
      <c r="K19" s="122">
        <v>24043.06</v>
      </c>
      <c r="L19" s="126">
        <f t="shared" si="1"/>
        <v>0.23634653192827934</v>
      </c>
    </row>
    <row r="20" spans="1:12" ht="24.75" customHeight="1" x14ac:dyDescent="0.2">
      <c r="A20" s="4" t="s">
        <v>59</v>
      </c>
      <c r="B20" s="30" t="s">
        <v>76</v>
      </c>
      <c r="C20" s="30" t="s">
        <v>46</v>
      </c>
      <c r="D20" s="26">
        <v>13</v>
      </c>
      <c r="E20" s="26"/>
      <c r="F20" s="80"/>
      <c r="G20" s="63">
        <f>G21+G26+G32+G37</f>
        <v>2711796</v>
      </c>
      <c r="H20" s="63">
        <f>H21+H26+H32+H37</f>
        <v>0</v>
      </c>
      <c r="I20" s="63">
        <f t="shared" si="0"/>
        <v>2711796</v>
      </c>
      <c r="J20" s="115">
        <f>J21+J26+J32+J37+J40</f>
        <v>2935797.35</v>
      </c>
      <c r="K20" s="115">
        <f>K21+K26+K32+K37+K40</f>
        <v>475538.17000000004</v>
      </c>
      <c r="L20" s="127">
        <f t="shared" si="1"/>
        <v>0.16197922176065729</v>
      </c>
    </row>
    <row r="21" spans="1:12" s="11" customFormat="1" ht="130.5" customHeight="1" x14ac:dyDescent="0.2">
      <c r="A21" s="16" t="s">
        <v>169</v>
      </c>
      <c r="B21" s="38" t="s">
        <v>76</v>
      </c>
      <c r="C21" s="32" t="s">
        <v>46</v>
      </c>
      <c r="D21" s="33">
        <v>13</v>
      </c>
      <c r="E21" s="39" t="s">
        <v>136</v>
      </c>
      <c r="F21" s="83"/>
      <c r="G21" s="41">
        <f>G22+G24</f>
        <v>316851</v>
      </c>
      <c r="H21" s="41">
        <f>H22+H24</f>
        <v>0</v>
      </c>
      <c r="I21" s="41">
        <f t="shared" si="0"/>
        <v>316851</v>
      </c>
      <c r="J21" s="119">
        <f>J22+J24</f>
        <v>316851</v>
      </c>
      <c r="K21" s="120">
        <f>K22+K24</f>
        <v>45689.84</v>
      </c>
      <c r="L21" s="126">
        <f t="shared" si="1"/>
        <v>0.14419976582052763</v>
      </c>
    </row>
    <row r="22" spans="1:12" ht="99" customHeight="1" x14ac:dyDescent="0.2">
      <c r="A22" s="18" t="s">
        <v>260</v>
      </c>
      <c r="B22" s="35" t="s">
        <v>76</v>
      </c>
      <c r="C22" s="35" t="s">
        <v>46</v>
      </c>
      <c r="D22" s="36">
        <v>13</v>
      </c>
      <c r="E22" s="42" t="s">
        <v>136</v>
      </c>
      <c r="F22" s="82" t="s">
        <v>28</v>
      </c>
      <c r="G22" s="47">
        <f>G23</f>
        <v>222848</v>
      </c>
      <c r="H22" s="47">
        <f>H23</f>
        <v>0</v>
      </c>
      <c r="I22" s="47">
        <f t="shared" si="0"/>
        <v>222848</v>
      </c>
      <c r="J22" s="119">
        <f>J23</f>
        <v>222848</v>
      </c>
      <c r="K22" s="120">
        <f>K23</f>
        <v>45689.84</v>
      </c>
      <c r="L22" s="126">
        <f t="shared" si="1"/>
        <v>0.20502692418150487</v>
      </c>
    </row>
    <row r="23" spans="1:12" ht="31.5" x14ac:dyDescent="0.2">
      <c r="A23" s="18" t="s">
        <v>130</v>
      </c>
      <c r="B23" s="35" t="s">
        <v>76</v>
      </c>
      <c r="C23" s="35" t="s">
        <v>46</v>
      </c>
      <c r="D23" s="36">
        <v>13</v>
      </c>
      <c r="E23" s="42" t="s">
        <v>136</v>
      </c>
      <c r="F23" s="82" t="s">
        <v>29</v>
      </c>
      <c r="G23" s="47">
        <v>222848</v>
      </c>
      <c r="H23" s="47"/>
      <c r="I23" s="47">
        <f t="shared" si="0"/>
        <v>222848</v>
      </c>
      <c r="J23" s="121">
        <v>222848</v>
      </c>
      <c r="K23" s="122">
        <v>45689.84</v>
      </c>
      <c r="L23" s="126">
        <f t="shared" si="1"/>
        <v>0.20502692418150487</v>
      </c>
    </row>
    <row r="24" spans="1:12" ht="31.5" x14ac:dyDescent="0.2">
      <c r="A24" s="18" t="s">
        <v>131</v>
      </c>
      <c r="B24" s="35" t="s">
        <v>76</v>
      </c>
      <c r="C24" s="35" t="s">
        <v>46</v>
      </c>
      <c r="D24" s="36">
        <v>13</v>
      </c>
      <c r="E24" s="42" t="s">
        <v>136</v>
      </c>
      <c r="F24" s="82" t="s">
        <v>30</v>
      </c>
      <c r="G24" s="47">
        <f>G25</f>
        <v>94003</v>
      </c>
      <c r="H24" s="47">
        <f>H25</f>
        <v>0</v>
      </c>
      <c r="I24" s="47">
        <f t="shared" si="0"/>
        <v>94003</v>
      </c>
      <c r="J24" s="121">
        <f>J25</f>
        <v>94003</v>
      </c>
      <c r="K24" s="122">
        <f>K25</f>
        <v>0</v>
      </c>
      <c r="L24" s="126">
        <f t="shared" si="1"/>
        <v>0</v>
      </c>
    </row>
    <row r="25" spans="1:12" ht="47.25" x14ac:dyDescent="0.2">
      <c r="A25" s="18" t="s">
        <v>206</v>
      </c>
      <c r="B25" s="35" t="s">
        <v>76</v>
      </c>
      <c r="C25" s="35" t="s">
        <v>46</v>
      </c>
      <c r="D25" s="36">
        <v>13</v>
      </c>
      <c r="E25" s="42" t="s">
        <v>136</v>
      </c>
      <c r="F25" s="82" t="s">
        <v>31</v>
      </c>
      <c r="G25" s="47">
        <f>200+117652-23835-14</f>
        <v>94003</v>
      </c>
      <c r="H25" s="47"/>
      <c r="I25" s="47">
        <f t="shared" si="0"/>
        <v>94003</v>
      </c>
      <c r="J25" s="121">
        <v>94003</v>
      </c>
      <c r="K25" s="122"/>
      <c r="L25" s="126">
        <f t="shared" si="1"/>
        <v>0</v>
      </c>
    </row>
    <row r="26" spans="1:12" ht="37.5" customHeight="1" x14ac:dyDescent="0.2">
      <c r="A26" s="5" t="s">
        <v>120</v>
      </c>
      <c r="B26" s="32" t="s">
        <v>76</v>
      </c>
      <c r="C26" s="32" t="s">
        <v>46</v>
      </c>
      <c r="D26" s="33">
        <v>13</v>
      </c>
      <c r="E26" s="33" t="s">
        <v>134</v>
      </c>
      <c r="F26" s="81"/>
      <c r="G26" s="41">
        <f>G27</f>
        <v>100000</v>
      </c>
      <c r="H26" s="41">
        <f>H27</f>
        <v>0</v>
      </c>
      <c r="I26" s="41">
        <f t="shared" si="0"/>
        <v>100000</v>
      </c>
      <c r="J26" s="119">
        <f>J27</f>
        <v>100000</v>
      </c>
      <c r="K26" s="120">
        <f>K27</f>
        <v>9000</v>
      </c>
      <c r="L26" s="126">
        <f t="shared" si="1"/>
        <v>0.09</v>
      </c>
    </row>
    <row r="27" spans="1:12" ht="31.5" x14ac:dyDescent="0.2">
      <c r="A27" s="18" t="s">
        <v>131</v>
      </c>
      <c r="B27" s="35" t="s">
        <v>76</v>
      </c>
      <c r="C27" s="35" t="s">
        <v>46</v>
      </c>
      <c r="D27" s="35" t="s">
        <v>43</v>
      </c>
      <c r="E27" s="36" t="s">
        <v>134</v>
      </c>
      <c r="F27" s="82" t="s">
        <v>30</v>
      </c>
      <c r="G27" s="47">
        <f>G28</f>
        <v>100000</v>
      </c>
      <c r="H27" s="47">
        <f>H28</f>
        <v>0</v>
      </c>
      <c r="I27" s="47">
        <f t="shared" si="0"/>
        <v>100000</v>
      </c>
      <c r="J27" s="121">
        <f>J28</f>
        <v>100000</v>
      </c>
      <c r="K27" s="122">
        <f>K28</f>
        <v>9000</v>
      </c>
      <c r="L27" s="126">
        <f t="shared" si="1"/>
        <v>0.09</v>
      </c>
    </row>
    <row r="28" spans="1:12" ht="47.25" x14ac:dyDescent="0.2">
      <c r="A28" s="18" t="s">
        <v>206</v>
      </c>
      <c r="B28" s="35" t="s">
        <v>76</v>
      </c>
      <c r="C28" s="35" t="s">
        <v>46</v>
      </c>
      <c r="D28" s="35" t="s">
        <v>43</v>
      </c>
      <c r="E28" s="36" t="s">
        <v>134</v>
      </c>
      <c r="F28" s="82" t="s">
        <v>31</v>
      </c>
      <c r="G28" s="47">
        <v>100000</v>
      </c>
      <c r="H28" s="47"/>
      <c r="I28" s="47">
        <f t="shared" si="0"/>
        <v>100000</v>
      </c>
      <c r="J28" s="121">
        <v>100000</v>
      </c>
      <c r="K28" s="122">
        <v>9000</v>
      </c>
      <c r="L28" s="126">
        <f t="shared" si="1"/>
        <v>0.09</v>
      </c>
    </row>
    <row r="29" spans="1:12" ht="0.6" customHeight="1" x14ac:dyDescent="0.2">
      <c r="A29" s="5" t="s">
        <v>246</v>
      </c>
      <c r="B29" s="35" t="s">
        <v>76</v>
      </c>
      <c r="C29" s="35" t="s">
        <v>46</v>
      </c>
      <c r="D29" s="35" t="s">
        <v>43</v>
      </c>
      <c r="E29" s="36" t="s">
        <v>243</v>
      </c>
      <c r="F29" s="82"/>
      <c r="G29" s="60"/>
      <c r="H29" s="60"/>
      <c r="I29" s="60">
        <f t="shared" si="0"/>
        <v>0</v>
      </c>
      <c r="J29" s="119"/>
      <c r="K29" s="120"/>
      <c r="L29" s="126" t="e">
        <f t="shared" si="1"/>
        <v>#DIV/0!</v>
      </c>
    </row>
    <row r="30" spans="1:12" ht="21" hidden="1" customHeight="1" x14ac:dyDescent="0.2">
      <c r="A30" s="18" t="s">
        <v>33</v>
      </c>
      <c r="B30" s="35" t="s">
        <v>76</v>
      </c>
      <c r="C30" s="35" t="s">
        <v>46</v>
      </c>
      <c r="D30" s="35" t="s">
        <v>43</v>
      </c>
      <c r="E30" s="36" t="s">
        <v>243</v>
      </c>
      <c r="F30" s="82" t="s">
        <v>34</v>
      </c>
      <c r="G30" s="60"/>
      <c r="H30" s="60"/>
      <c r="I30" s="60">
        <f t="shared" si="0"/>
        <v>0</v>
      </c>
      <c r="J30" s="119"/>
      <c r="K30" s="120"/>
      <c r="L30" s="126" t="e">
        <f t="shared" si="1"/>
        <v>#DIV/0!</v>
      </c>
    </row>
    <row r="31" spans="1:12" ht="15.75" hidden="1" x14ac:dyDescent="0.2">
      <c r="A31" s="18" t="s">
        <v>248</v>
      </c>
      <c r="B31" s="35" t="s">
        <v>76</v>
      </c>
      <c r="C31" s="35" t="s">
        <v>46</v>
      </c>
      <c r="D31" s="35" t="s">
        <v>43</v>
      </c>
      <c r="E31" s="36" t="s">
        <v>243</v>
      </c>
      <c r="F31" s="82" t="s">
        <v>35</v>
      </c>
      <c r="G31" s="60"/>
      <c r="H31" s="60"/>
      <c r="I31" s="60">
        <f t="shared" si="0"/>
        <v>0</v>
      </c>
      <c r="J31" s="119"/>
      <c r="K31" s="120"/>
      <c r="L31" s="126" t="e">
        <f t="shared" si="1"/>
        <v>#DIV/0!</v>
      </c>
    </row>
    <row r="32" spans="1:12" ht="54.75" customHeight="1" x14ac:dyDescent="0.2">
      <c r="A32" s="5" t="s">
        <v>126</v>
      </c>
      <c r="B32" s="32" t="s">
        <v>76</v>
      </c>
      <c r="C32" s="32" t="s">
        <v>46</v>
      </c>
      <c r="D32" s="33">
        <v>13</v>
      </c>
      <c r="E32" s="33" t="s">
        <v>135</v>
      </c>
      <c r="F32" s="82"/>
      <c r="G32" s="41">
        <f>G33+G35</f>
        <v>1169945</v>
      </c>
      <c r="H32" s="47">
        <f>H33+H35</f>
        <v>0</v>
      </c>
      <c r="I32" s="47">
        <f t="shared" si="0"/>
        <v>1169945</v>
      </c>
      <c r="J32" s="119">
        <f>J33+J35</f>
        <v>1169945</v>
      </c>
      <c r="K32" s="120">
        <f>K33+K35</f>
        <v>196846.98</v>
      </c>
      <c r="L32" s="126">
        <f t="shared" si="1"/>
        <v>0.16825319138933884</v>
      </c>
    </row>
    <row r="33" spans="1:12" ht="94.5" x14ac:dyDescent="0.2">
      <c r="A33" s="18" t="s">
        <v>260</v>
      </c>
      <c r="B33" s="35" t="s">
        <v>76</v>
      </c>
      <c r="C33" s="35" t="s">
        <v>46</v>
      </c>
      <c r="D33" s="36">
        <v>13</v>
      </c>
      <c r="E33" s="36" t="s">
        <v>135</v>
      </c>
      <c r="F33" s="82" t="s">
        <v>28</v>
      </c>
      <c r="G33" s="47">
        <f>G34</f>
        <v>1098052</v>
      </c>
      <c r="H33" s="47">
        <f>H34</f>
        <v>0</v>
      </c>
      <c r="I33" s="47">
        <f t="shared" si="0"/>
        <v>1098052</v>
      </c>
      <c r="J33" s="119">
        <f>J34</f>
        <v>1098052</v>
      </c>
      <c r="K33" s="120">
        <f>K34</f>
        <v>196846.98</v>
      </c>
      <c r="L33" s="126">
        <f t="shared" si="1"/>
        <v>0.17926926957921849</v>
      </c>
    </row>
    <row r="34" spans="1:12" ht="31.5" x14ac:dyDescent="0.2">
      <c r="A34" s="18" t="s">
        <v>130</v>
      </c>
      <c r="B34" s="35" t="s">
        <v>76</v>
      </c>
      <c r="C34" s="35" t="s">
        <v>46</v>
      </c>
      <c r="D34" s="36">
        <v>13</v>
      </c>
      <c r="E34" s="36" t="s">
        <v>135</v>
      </c>
      <c r="F34" s="82" t="s">
        <v>29</v>
      </c>
      <c r="G34" s="47">
        <v>1098052</v>
      </c>
      <c r="H34" s="47"/>
      <c r="I34" s="47">
        <f t="shared" si="0"/>
        <v>1098052</v>
      </c>
      <c r="J34" s="121">
        <v>1098052</v>
      </c>
      <c r="K34" s="122">
        <v>196846.98</v>
      </c>
      <c r="L34" s="126">
        <f t="shared" si="1"/>
        <v>0.17926926957921849</v>
      </c>
    </row>
    <row r="35" spans="1:12" ht="31.5" x14ac:dyDescent="0.2">
      <c r="A35" s="18" t="s">
        <v>131</v>
      </c>
      <c r="B35" s="35" t="s">
        <v>76</v>
      </c>
      <c r="C35" s="35" t="s">
        <v>46</v>
      </c>
      <c r="D35" s="36">
        <v>13</v>
      </c>
      <c r="E35" s="36" t="s">
        <v>135</v>
      </c>
      <c r="F35" s="82" t="s">
        <v>30</v>
      </c>
      <c r="G35" s="47">
        <f>G36</f>
        <v>71893</v>
      </c>
      <c r="H35" s="47">
        <f>H36</f>
        <v>0</v>
      </c>
      <c r="I35" s="47">
        <f t="shared" si="0"/>
        <v>71893</v>
      </c>
      <c r="J35" s="121">
        <f>J36</f>
        <v>71893</v>
      </c>
      <c r="K35" s="122">
        <f>K36</f>
        <v>0</v>
      </c>
      <c r="L35" s="126">
        <f t="shared" si="1"/>
        <v>0</v>
      </c>
    </row>
    <row r="36" spans="1:12" ht="47.25" x14ac:dyDescent="0.2">
      <c r="A36" s="18" t="s">
        <v>206</v>
      </c>
      <c r="B36" s="35" t="s">
        <v>76</v>
      </c>
      <c r="C36" s="35" t="s">
        <v>46</v>
      </c>
      <c r="D36" s="36">
        <v>13</v>
      </c>
      <c r="E36" s="36" t="s">
        <v>135</v>
      </c>
      <c r="F36" s="82" t="s">
        <v>31</v>
      </c>
      <c r="G36" s="47">
        <v>71893</v>
      </c>
      <c r="H36" s="47"/>
      <c r="I36" s="47">
        <f t="shared" si="0"/>
        <v>71893</v>
      </c>
      <c r="J36" s="121">
        <v>71893</v>
      </c>
      <c r="K36" s="122"/>
      <c r="L36" s="126">
        <f t="shared" si="1"/>
        <v>0</v>
      </c>
    </row>
    <row r="37" spans="1:12" s="29" customFormat="1" ht="47.25" x14ac:dyDescent="0.2">
      <c r="A37" s="5" t="s">
        <v>270</v>
      </c>
      <c r="B37" s="32" t="s">
        <v>76</v>
      </c>
      <c r="C37" s="32" t="s">
        <v>46</v>
      </c>
      <c r="D37" s="33">
        <v>13</v>
      </c>
      <c r="E37" s="33" t="s">
        <v>271</v>
      </c>
      <c r="F37" s="81"/>
      <c r="G37" s="41">
        <f>G38</f>
        <v>1125000</v>
      </c>
      <c r="H37" s="41">
        <f>H38</f>
        <v>0</v>
      </c>
      <c r="I37" s="41">
        <f t="shared" si="0"/>
        <v>1125000</v>
      </c>
      <c r="J37" s="119">
        <f>J38</f>
        <v>1125000</v>
      </c>
      <c r="K37" s="120">
        <f>K38</f>
        <v>0</v>
      </c>
      <c r="L37" s="126">
        <f t="shared" si="1"/>
        <v>0</v>
      </c>
    </row>
    <row r="38" spans="1:12" ht="31.5" x14ac:dyDescent="0.2">
      <c r="A38" s="18" t="s">
        <v>131</v>
      </c>
      <c r="B38" s="35" t="s">
        <v>76</v>
      </c>
      <c r="C38" s="35" t="s">
        <v>46</v>
      </c>
      <c r="D38" s="36">
        <v>13</v>
      </c>
      <c r="E38" s="36" t="s">
        <v>271</v>
      </c>
      <c r="F38" s="82" t="s">
        <v>30</v>
      </c>
      <c r="G38" s="47">
        <f>G39</f>
        <v>1125000</v>
      </c>
      <c r="H38" s="47">
        <f>H39</f>
        <v>0</v>
      </c>
      <c r="I38" s="47">
        <f t="shared" si="0"/>
        <v>1125000</v>
      </c>
      <c r="J38" s="121">
        <f>J39</f>
        <v>1125000</v>
      </c>
      <c r="K38" s="122">
        <f>K39</f>
        <v>0</v>
      </c>
      <c r="L38" s="126">
        <f t="shared" si="1"/>
        <v>0</v>
      </c>
    </row>
    <row r="39" spans="1:12" ht="47.25" x14ac:dyDescent="0.2">
      <c r="A39" s="18" t="s">
        <v>206</v>
      </c>
      <c r="B39" s="35" t="s">
        <v>76</v>
      </c>
      <c r="C39" s="35" t="s">
        <v>46</v>
      </c>
      <c r="D39" s="36">
        <v>13</v>
      </c>
      <c r="E39" s="36" t="s">
        <v>271</v>
      </c>
      <c r="F39" s="82" t="s">
        <v>31</v>
      </c>
      <c r="G39" s="47">
        <f>200000+925000</f>
        <v>1125000</v>
      </c>
      <c r="H39" s="47"/>
      <c r="I39" s="47">
        <f t="shared" si="0"/>
        <v>1125000</v>
      </c>
      <c r="J39" s="121">
        <v>1125000</v>
      </c>
      <c r="K39" s="122"/>
      <c r="L39" s="126">
        <f t="shared" si="1"/>
        <v>0</v>
      </c>
    </row>
    <row r="40" spans="1:12" ht="15.75" x14ac:dyDescent="0.2">
      <c r="A40" s="4" t="s">
        <v>58</v>
      </c>
      <c r="B40" s="30" t="s">
        <v>76</v>
      </c>
      <c r="C40" s="30" t="s">
        <v>46</v>
      </c>
      <c r="D40" s="26">
        <v>13</v>
      </c>
      <c r="E40" s="26"/>
      <c r="F40" s="80"/>
      <c r="G40" s="47"/>
      <c r="H40" s="47"/>
      <c r="I40" s="47"/>
      <c r="J40" s="115">
        <f t="shared" ref="J40:K42" si="2">J41</f>
        <v>224001.35</v>
      </c>
      <c r="K40" s="116">
        <f t="shared" si="2"/>
        <v>224001.35</v>
      </c>
      <c r="L40" s="127">
        <f t="shared" si="1"/>
        <v>1</v>
      </c>
    </row>
    <row r="41" spans="1:12" ht="31.5" x14ac:dyDescent="0.2">
      <c r="A41" s="5" t="s">
        <v>261</v>
      </c>
      <c r="B41" s="32" t="s">
        <v>76</v>
      </c>
      <c r="C41" s="32" t="s">
        <v>46</v>
      </c>
      <c r="D41" s="33">
        <v>13</v>
      </c>
      <c r="E41" s="33" t="s">
        <v>182</v>
      </c>
      <c r="F41" s="81"/>
      <c r="G41" s="47"/>
      <c r="H41" s="47"/>
      <c r="I41" s="47"/>
      <c r="J41" s="119">
        <f t="shared" si="2"/>
        <v>224001.35</v>
      </c>
      <c r="K41" s="120">
        <f t="shared" si="2"/>
        <v>224001.35</v>
      </c>
      <c r="L41" s="126">
        <f t="shared" si="1"/>
        <v>1</v>
      </c>
    </row>
    <row r="42" spans="1:12" ht="15.75" x14ac:dyDescent="0.2">
      <c r="A42" s="21" t="s">
        <v>33</v>
      </c>
      <c r="B42" s="46" t="s">
        <v>76</v>
      </c>
      <c r="C42" s="46" t="s">
        <v>46</v>
      </c>
      <c r="D42" s="42">
        <v>13</v>
      </c>
      <c r="E42" s="36" t="s">
        <v>182</v>
      </c>
      <c r="F42" s="88" t="s">
        <v>34</v>
      </c>
      <c r="G42" s="47"/>
      <c r="H42" s="47"/>
      <c r="I42" s="47"/>
      <c r="J42" s="121">
        <f t="shared" si="2"/>
        <v>224001.35</v>
      </c>
      <c r="K42" s="122">
        <f t="shared" si="2"/>
        <v>224001.35</v>
      </c>
      <c r="L42" s="126">
        <f t="shared" si="1"/>
        <v>1</v>
      </c>
    </row>
    <row r="43" spans="1:12" ht="15.75" x14ac:dyDescent="0.2">
      <c r="A43" s="18" t="s">
        <v>40</v>
      </c>
      <c r="B43" s="35" t="s">
        <v>76</v>
      </c>
      <c r="C43" s="46" t="s">
        <v>46</v>
      </c>
      <c r="D43" s="42">
        <v>13</v>
      </c>
      <c r="E43" s="36" t="s">
        <v>182</v>
      </c>
      <c r="F43" s="82" t="s">
        <v>41</v>
      </c>
      <c r="G43" s="47"/>
      <c r="H43" s="47"/>
      <c r="I43" s="47"/>
      <c r="J43" s="121">
        <v>224001.35</v>
      </c>
      <c r="K43" s="122">
        <v>224001.35</v>
      </c>
      <c r="L43" s="126">
        <f t="shared" si="1"/>
        <v>1</v>
      </c>
    </row>
    <row r="44" spans="1:12" s="8" customFormat="1" ht="22.5" customHeight="1" x14ac:dyDescent="0.25">
      <c r="A44" s="7" t="s">
        <v>81</v>
      </c>
      <c r="B44" s="30" t="s">
        <v>76</v>
      </c>
      <c r="C44" s="30" t="s">
        <v>27</v>
      </c>
      <c r="D44" s="26"/>
      <c r="E44" s="30"/>
      <c r="F44" s="84"/>
      <c r="G44" s="62">
        <f>G45</f>
        <v>518975</v>
      </c>
      <c r="H44" s="62">
        <f>H45</f>
        <v>0</v>
      </c>
      <c r="I44" s="62">
        <f t="shared" si="0"/>
        <v>518975</v>
      </c>
      <c r="J44" s="115">
        <f>J45</f>
        <v>518975</v>
      </c>
      <c r="K44" s="116">
        <f>K45</f>
        <v>97736.09</v>
      </c>
      <c r="L44" s="127">
        <f t="shared" si="1"/>
        <v>0.1883252372464955</v>
      </c>
    </row>
    <row r="45" spans="1:12" ht="30" customHeight="1" x14ac:dyDescent="0.2">
      <c r="A45" s="4" t="s">
        <v>1</v>
      </c>
      <c r="B45" s="30" t="s">
        <v>76</v>
      </c>
      <c r="C45" s="30" t="s">
        <v>27</v>
      </c>
      <c r="D45" s="30" t="s">
        <v>32</v>
      </c>
      <c r="E45" s="30"/>
      <c r="F45" s="84"/>
      <c r="G45" s="62">
        <f>G46</f>
        <v>518975</v>
      </c>
      <c r="H45" s="62">
        <f>H46</f>
        <v>0</v>
      </c>
      <c r="I45" s="62">
        <f t="shared" si="0"/>
        <v>518975</v>
      </c>
      <c r="J45" s="115">
        <f>J46</f>
        <v>518975</v>
      </c>
      <c r="K45" s="116">
        <f>K46</f>
        <v>97736.09</v>
      </c>
      <c r="L45" s="127">
        <f t="shared" si="1"/>
        <v>0.1883252372464955</v>
      </c>
    </row>
    <row r="46" spans="1:12" ht="112.15" customHeight="1" x14ac:dyDescent="0.2">
      <c r="A46" s="55" t="s">
        <v>253</v>
      </c>
      <c r="B46" s="32" t="s">
        <v>76</v>
      </c>
      <c r="C46" s="32" t="s">
        <v>27</v>
      </c>
      <c r="D46" s="32" t="s">
        <v>32</v>
      </c>
      <c r="E46" s="32" t="s">
        <v>137</v>
      </c>
      <c r="F46" s="85"/>
      <c r="G46" s="41">
        <f>G47+G49</f>
        <v>518975</v>
      </c>
      <c r="H46" s="41">
        <f>H47+H49</f>
        <v>0</v>
      </c>
      <c r="I46" s="41">
        <f t="shared" si="0"/>
        <v>518975</v>
      </c>
      <c r="J46" s="119">
        <f>J47+J49</f>
        <v>518975</v>
      </c>
      <c r="K46" s="120">
        <f>K47+K49</f>
        <v>97736.09</v>
      </c>
      <c r="L46" s="126">
        <f t="shared" si="1"/>
        <v>0.1883252372464955</v>
      </c>
    </row>
    <row r="47" spans="1:12" ht="94.5" x14ac:dyDescent="0.2">
      <c r="A47" s="18" t="s">
        <v>260</v>
      </c>
      <c r="B47" s="35" t="s">
        <v>76</v>
      </c>
      <c r="C47" s="35" t="s">
        <v>27</v>
      </c>
      <c r="D47" s="35" t="s">
        <v>32</v>
      </c>
      <c r="E47" s="35" t="s">
        <v>137</v>
      </c>
      <c r="F47" s="82" t="s">
        <v>28</v>
      </c>
      <c r="G47" s="47">
        <f>G48</f>
        <v>510874.5</v>
      </c>
      <c r="H47" s="47">
        <f>H48</f>
        <v>0</v>
      </c>
      <c r="I47" s="47">
        <f t="shared" si="0"/>
        <v>510874.5</v>
      </c>
      <c r="J47" s="121">
        <f>J48</f>
        <v>510874.5</v>
      </c>
      <c r="K47" s="122">
        <f>K48</f>
        <v>97736.09</v>
      </c>
      <c r="L47" s="126">
        <f t="shared" si="1"/>
        <v>0.19131134946058179</v>
      </c>
    </row>
    <row r="48" spans="1:12" ht="31.5" x14ac:dyDescent="0.2">
      <c r="A48" s="18" t="s">
        <v>130</v>
      </c>
      <c r="B48" s="35" t="s">
        <v>76</v>
      </c>
      <c r="C48" s="35" t="s">
        <v>27</v>
      </c>
      <c r="D48" s="35" t="s">
        <v>32</v>
      </c>
      <c r="E48" s="35" t="s">
        <v>137</v>
      </c>
      <c r="F48" s="82" t="s">
        <v>29</v>
      </c>
      <c r="G48" s="47">
        <f>505546.5+5328</f>
        <v>510874.5</v>
      </c>
      <c r="H48" s="47"/>
      <c r="I48" s="47">
        <f t="shared" si="0"/>
        <v>510874.5</v>
      </c>
      <c r="J48" s="121">
        <v>510874.5</v>
      </c>
      <c r="K48" s="122">
        <v>97736.09</v>
      </c>
      <c r="L48" s="126">
        <f t="shared" si="1"/>
        <v>0.19131134946058179</v>
      </c>
    </row>
    <row r="49" spans="1:12" ht="31.5" x14ac:dyDescent="0.2">
      <c r="A49" s="18" t="s">
        <v>131</v>
      </c>
      <c r="B49" s="35" t="s">
        <v>76</v>
      </c>
      <c r="C49" s="35" t="s">
        <v>27</v>
      </c>
      <c r="D49" s="35" t="s">
        <v>32</v>
      </c>
      <c r="E49" s="35" t="s">
        <v>137</v>
      </c>
      <c r="F49" s="82" t="s">
        <v>30</v>
      </c>
      <c r="G49" s="47">
        <f>G50</f>
        <v>8100.5</v>
      </c>
      <c r="H49" s="47">
        <f>H50</f>
        <v>0</v>
      </c>
      <c r="I49" s="47">
        <f t="shared" si="0"/>
        <v>8100.5</v>
      </c>
      <c r="J49" s="121">
        <f>J50</f>
        <v>8100.5</v>
      </c>
      <c r="K49" s="122">
        <f>K50</f>
        <v>0</v>
      </c>
      <c r="L49" s="126">
        <f t="shared" si="1"/>
        <v>0</v>
      </c>
    </row>
    <row r="50" spans="1:12" ht="47.25" x14ac:dyDescent="0.2">
      <c r="A50" s="18" t="s">
        <v>206</v>
      </c>
      <c r="B50" s="35" t="s">
        <v>76</v>
      </c>
      <c r="C50" s="35" t="s">
        <v>27</v>
      </c>
      <c r="D50" s="35" t="s">
        <v>32</v>
      </c>
      <c r="E50" s="35" t="s">
        <v>137</v>
      </c>
      <c r="F50" s="82" t="s">
        <v>31</v>
      </c>
      <c r="G50" s="47">
        <f>66312.5-5328-52884</f>
        <v>8100.5</v>
      </c>
      <c r="H50" s="47"/>
      <c r="I50" s="47">
        <f t="shared" si="0"/>
        <v>8100.5</v>
      </c>
      <c r="J50" s="121">
        <v>8100.5</v>
      </c>
      <c r="K50" s="122"/>
      <c r="L50" s="126">
        <f t="shared" si="1"/>
        <v>0</v>
      </c>
    </row>
    <row r="51" spans="1:12" s="10" customFormat="1" ht="39.75" customHeight="1" x14ac:dyDescent="0.25">
      <c r="A51" s="7" t="s">
        <v>21</v>
      </c>
      <c r="B51" s="30" t="s">
        <v>76</v>
      </c>
      <c r="C51" s="30" t="s">
        <v>32</v>
      </c>
      <c r="D51" s="30"/>
      <c r="E51" s="30"/>
      <c r="F51" s="80"/>
      <c r="G51" s="62">
        <f>G52+G63+G67</f>
        <v>1478459</v>
      </c>
      <c r="H51" s="62" t="e">
        <f>H52+H63+H67</f>
        <v>#REF!</v>
      </c>
      <c r="I51" s="62" t="e">
        <f t="shared" si="0"/>
        <v>#REF!</v>
      </c>
      <c r="J51" s="115">
        <f>J52+J63+J67</f>
        <v>1478459</v>
      </c>
      <c r="K51" s="116">
        <f>K52+K63+K67</f>
        <v>255787.18</v>
      </c>
      <c r="L51" s="127">
        <f t="shared" si="1"/>
        <v>0.17300931578082313</v>
      </c>
    </row>
    <row r="52" spans="1:12" s="13" customFormat="1" ht="64.5" customHeight="1" x14ac:dyDescent="0.25">
      <c r="A52" s="4" t="s">
        <v>51</v>
      </c>
      <c r="B52" s="30" t="s">
        <v>76</v>
      </c>
      <c r="C52" s="30" t="s">
        <v>32</v>
      </c>
      <c r="D52" s="30" t="s">
        <v>22</v>
      </c>
      <c r="E52" s="30"/>
      <c r="F52" s="80"/>
      <c r="G52" s="62">
        <f>G53+G56</f>
        <v>1461699</v>
      </c>
      <c r="H52" s="62" t="e">
        <f>H53+H56</f>
        <v>#REF!</v>
      </c>
      <c r="I52" s="62" t="e">
        <f t="shared" si="0"/>
        <v>#REF!</v>
      </c>
      <c r="J52" s="115">
        <f>J53+J56</f>
        <v>1461699</v>
      </c>
      <c r="K52" s="116">
        <f>K53+K56</f>
        <v>255787.18</v>
      </c>
      <c r="L52" s="127">
        <f t="shared" si="1"/>
        <v>0.17499305944657553</v>
      </c>
    </row>
    <row r="53" spans="1:12" s="9" customFormat="1" ht="96.75" customHeight="1" x14ac:dyDescent="0.2">
      <c r="A53" s="5" t="s">
        <v>109</v>
      </c>
      <c r="B53" s="32" t="s">
        <v>76</v>
      </c>
      <c r="C53" s="32" t="s">
        <v>32</v>
      </c>
      <c r="D53" s="32" t="s">
        <v>22</v>
      </c>
      <c r="E53" s="33" t="s">
        <v>141</v>
      </c>
      <c r="F53" s="82"/>
      <c r="G53" s="41">
        <f>G54</f>
        <v>36000</v>
      </c>
      <c r="H53" s="41">
        <f>H54</f>
        <v>0</v>
      </c>
      <c r="I53" s="41">
        <f t="shared" si="0"/>
        <v>36000</v>
      </c>
      <c r="J53" s="121">
        <f>J54</f>
        <v>36000</v>
      </c>
      <c r="K53" s="122">
        <f>K54</f>
        <v>0</v>
      </c>
      <c r="L53" s="126">
        <f t="shared" si="1"/>
        <v>0</v>
      </c>
    </row>
    <row r="54" spans="1:12" ht="31.5" x14ac:dyDescent="0.2">
      <c r="A54" s="18" t="s">
        <v>131</v>
      </c>
      <c r="B54" s="35" t="s">
        <v>76</v>
      </c>
      <c r="C54" s="35" t="s">
        <v>32</v>
      </c>
      <c r="D54" s="35" t="s">
        <v>22</v>
      </c>
      <c r="E54" s="36" t="s">
        <v>141</v>
      </c>
      <c r="F54" s="82" t="s">
        <v>30</v>
      </c>
      <c r="G54" s="47">
        <f>G55</f>
        <v>36000</v>
      </c>
      <c r="H54" s="47">
        <f>H55</f>
        <v>0</v>
      </c>
      <c r="I54" s="47">
        <f t="shared" si="0"/>
        <v>36000</v>
      </c>
      <c r="J54" s="121">
        <f>J55</f>
        <v>36000</v>
      </c>
      <c r="K54" s="122">
        <f>K55</f>
        <v>0</v>
      </c>
      <c r="L54" s="126">
        <f t="shared" si="1"/>
        <v>0</v>
      </c>
    </row>
    <row r="55" spans="1:12" ht="51" customHeight="1" x14ac:dyDescent="0.2">
      <c r="A55" s="18" t="s">
        <v>206</v>
      </c>
      <c r="B55" s="35" t="s">
        <v>76</v>
      </c>
      <c r="C55" s="35" t="s">
        <v>32</v>
      </c>
      <c r="D55" s="35" t="s">
        <v>22</v>
      </c>
      <c r="E55" s="36" t="s">
        <v>141</v>
      </c>
      <c r="F55" s="82" t="s">
        <v>31</v>
      </c>
      <c r="G55" s="47">
        <v>36000</v>
      </c>
      <c r="H55" s="47"/>
      <c r="I55" s="47">
        <f t="shared" si="0"/>
        <v>36000</v>
      </c>
      <c r="J55" s="121">
        <v>36000</v>
      </c>
      <c r="K55" s="122"/>
      <c r="L55" s="126">
        <f t="shared" si="1"/>
        <v>0</v>
      </c>
    </row>
    <row r="56" spans="1:12" ht="47.25" x14ac:dyDescent="0.2">
      <c r="A56" s="5" t="s">
        <v>127</v>
      </c>
      <c r="B56" s="32" t="s">
        <v>76</v>
      </c>
      <c r="C56" s="32" t="s">
        <v>32</v>
      </c>
      <c r="D56" s="32" t="s">
        <v>22</v>
      </c>
      <c r="E56" s="33" t="s">
        <v>138</v>
      </c>
      <c r="F56" s="81"/>
      <c r="G56" s="41">
        <f>G57+G59+G61</f>
        <v>1425699</v>
      </c>
      <c r="H56" s="41" t="e">
        <f>H57+H59+H61</f>
        <v>#REF!</v>
      </c>
      <c r="I56" s="41" t="e">
        <f t="shared" si="0"/>
        <v>#REF!</v>
      </c>
      <c r="J56" s="119">
        <f>J57+J59+J61</f>
        <v>1425699</v>
      </c>
      <c r="K56" s="120">
        <f>K57+K59+K61</f>
        <v>255787.18</v>
      </c>
      <c r="L56" s="126">
        <f t="shared" si="1"/>
        <v>0.17941176924441976</v>
      </c>
    </row>
    <row r="57" spans="1:12" ht="94.5" x14ac:dyDescent="0.2">
      <c r="A57" s="18" t="s">
        <v>260</v>
      </c>
      <c r="B57" s="35" t="s">
        <v>76</v>
      </c>
      <c r="C57" s="35" t="s">
        <v>32</v>
      </c>
      <c r="D57" s="35" t="s">
        <v>22</v>
      </c>
      <c r="E57" s="36" t="s">
        <v>138</v>
      </c>
      <c r="F57" s="82" t="s">
        <v>28</v>
      </c>
      <c r="G57" s="47">
        <f>G58</f>
        <v>1343231</v>
      </c>
      <c r="H57" s="47">
        <f>H58</f>
        <v>0</v>
      </c>
      <c r="I57" s="47">
        <f t="shared" si="0"/>
        <v>1343231</v>
      </c>
      <c r="J57" s="121">
        <f>J58</f>
        <v>1343231</v>
      </c>
      <c r="K57" s="122">
        <f>K58</f>
        <v>234767.7</v>
      </c>
      <c r="L57" s="126">
        <f t="shared" si="1"/>
        <v>0.17477835160147437</v>
      </c>
    </row>
    <row r="58" spans="1:12" ht="31.5" x14ac:dyDescent="0.2">
      <c r="A58" s="18" t="s">
        <v>139</v>
      </c>
      <c r="B58" s="35" t="s">
        <v>76</v>
      </c>
      <c r="C58" s="35" t="s">
        <v>32</v>
      </c>
      <c r="D58" s="35" t="s">
        <v>22</v>
      </c>
      <c r="E58" s="36" t="s">
        <v>138</v>
      </c>
      <c r="F58" s="82" t="s">
        <v>140</v>
      </c>
      <c r="G58" s="47">
        <v>1343231</v>
      </c>
      <c r="H58" s="47"/>
      <c r="I58" s="47">
        <f t="shared" si="0"/>
        <v>1343231</v>
      </c>
      <c r="J58" s="121">
        <v>1343231</v>
      </c>
      <c r="K58" s="122">
        <v>234767.7</v>
      </c>
      <c r="L58" s="126">
        <f t="shared" si="1"/>
        <v>0.17477835160147437</v>
      </c>
    </row>
    <row r="59" spans="1:12" ht="31.5" x14ac:dyDescent="0.2">
      <c r="A59" s="18" t="s">
        <v>131</v>
      </c>
      <c r="B59" s="35" t="s">
        <v>76</v>
      </c>
      <c r="C59" s="35" t="s">
        <v>32</v>
      </c>
      <c r="D59" s="35" t="s">
        <v>22</v>
      </c>
      <c r="E59" s="36" t="s">
        <v>138</v>
      </c>
      <c r="F59" s="82" t="s">
        <v>30</v>
      </c>
      <c r="G59" s="47">
        <f>G60</f>
        <v>81074</v>
      </c>
      <c r="H59" s="47">
        <f>H60</f>
        <v>0</v>
      </c>
      <c r="I59" s="47">
        <f t="shared" si="0"/>
        <v>81074</v>
      </c>
      <c r="J59" s="121">
        <f>J60</f>
        <v>81074</v>
      </c>
      <c r="K59" s="122">
        <f>K60</f>
        <v>20735.240000000002</v>
      </c>
      <c r="L59" s="126">
        <f t="shared" si="1"/>
        <v>0.25575696277474902</v>
      </c>
    </row>
    <row r="60" spans="1:12" ht="47.25" x14ac:dyDescent="0.2">
      <c r="A60" s="18" t="s">
        <v>206</v>
      </c>
      <c r="B60" s="35" t="s">
        <v>76</v>
      </c>
      <c r="C60" s="35" t="s">
        <v>32</v>
      </c>
      <c r="D60" s="35" t="s">
        <v>22</v>
      </c>
      <c r="E60" s="36" t="s">
        <v>138</v>
      </c>
      <c r="F60" s="82" t="s">
        <v>31</v>
      </c>
      <c r="G60" s="47">
        <v>81074</v>
      </c>
      <c r="H60" s="47"/>
      <c r="I60" s="47">
        <f t="shared" si="0"/>
        <v>81074</v>
      </c>
      <c r="J60" s="121">
        <v>81074</v>
      </c>
      <c r="K60" s="122">
        <v>20735.240000000002</v>
      </c>
      <c r="L60" s="126">
        <f t="shared" si="1"/>
        <v>0.25575696277474902</v>
      </c>
    </row>
    <row r="61" spans="1:12" ht="15.75" x14ac:dyDescent="0.2">
      <c r="A61" s="18" t="s">
        <v>33</v>
      </c>
      <c r="B61" s="35" t="s">
        <v>76</v>
      </c>
      <c r="C61" s="35" t="s">
        <v>32</v>
      </c>
      <c r="D61" s="35" t="s">
        <v>22</v>
      </c>
      <c r="E61" s="36" t="s">
        <v>138</v>
      </c>
      <c r="F61" s="82" t="s">
        <v>34</v>
      </c>
      <c r="G61" s="64">
        <f>G62</f>
        <v>1394</v>
      </c>
      <c r="H61" s="64" t="e">
        <f>#REF!+#REF!</f>
        <v>#REF!</v>
      </c>
      <c r="I61" s="64" t="e">
        <f t="shared" si="0"/>
        <v>#REF!</v>
      </c>
      <c r="J61" s="121">
        <f>J62</f>
        <v>1394</v>
      </c>
      <c r="K61" s="122">
        <f>K62</f>
        <v>284.24</v>
      </c>
      <c r="L61" s="126">
        <f t="shared" si="1"/>
        <v>0.20390243902439026</v>
      </c>
    </row>
    <row r="62" spans="1:12" ht="19.5" customHeight="1" x14ac:dyDescent="0.2">
      <c r="A62" s="18" t="s">
        <v>280</v>
      </c>
      <c r="B62" s="35" t="s">
        <v>76</v>
      </c>
      <c r="C62" s="35" t="s">
        <v>32</v>
      </c>
      <c r="D62" s="35" t="s">
        <v>22</v>
      </c>
      <c r="E62" s="36" t="s">
        <v>138</v>
      </c>
      <c r="F62" s="82" t="s">
        <v>273</v>
      </c>
      <c r="G62" s="64">
        <f>594+800</f>
        <v>1394</v>
      </c>
      <c r="H62" s="64"/>
      <c r="I62" s="64"/>
      <c r="J62" s="121">
        <v>1394</v>
      </c>
      <c r="K62" s="122">
        <v>284.24</v>
      </c>
      <c r="L62" s="126">
        <f t="shared" si="1"/>
        <v>0.20390243902439026</v>
      </c>
    </row>
    <row r="63" spans="1:12" s="9" customFormat="1" ht="20.25" customHeight="1" x14ac:dyDescent="0.2">
      <c r="A63" s="4" t="s">
        <v>7</v>
      </c>
      <c r="B63" s="30" t="s">
        <v>76</v>
      </c>
      <c r="C63" s="30" t="s">
        <v>32</v>
      </c>
      <c r="D63" s="30" t="s">
        <v>23</v>
      </c>
      <c r="E63" s="36"/>
      <c r="F63" s="82"/>
      <c r="G63" s="62">
        <f t="shared" ref="G63:K65" si="3">G64</f>
        <v>7260</v>
      </c>
      <c r="H63" s="62">
        <f t="shared" si="3"/>
        <v>0</v>
      </c>
      <c r="I63" s="62">
        <f t="shared" si="0"/>
        <v>7260</v>
      </c>
      <c r="J63" s="115">
        <f t="shared" si="3"/>
        <v>7260</v>
      </c>
      <c r="K63" s="116">
        <f t="shared" si="3"/>
        <v>0</v>
      </c>
      <c r="L63" s="126">
        <f t="shared" si="1"/>
        <v>0</v>
      </c>
    </row>
    <row r="64" spans="1:12" ht="17.45" customHeight="1" x14ac:dyDescent="0.2">
      <c r="A64" s="5" t="s">
        <v>108</v>
      </c>
      <c r="B64" s="32" t="s">
        <v>76</v>
      </c>
      <c r="C64" s="32" t="s">
        <v>32</v>
      </c>
      <c r="D64" s="32" t="s">
        <v>23</v>
      </c>
      <c r="E64" s="33" t="s">
        <v>142</v>
      </c>
      <c r="F64" s="81"/>
      <c r="G64" s="41">
        <f t="shared" si="3"/>
        <v>7260</v>
      </c>
      <c r="H64" s="41">
        <f t="shared" si="3"/>
        <v>0</v>
      </c>
      <c r="I64" s="41">
        <f t="shared" si="0"/>
        <v>7260</v>
      </c>
      <c r="J64" s="119">
        <f t="shared" si="3"/>
        <v>7260</v>
      </c>
      <c r="K64" s="120">
        <f t="shared" si="3"/>
        <v>0</v>
      </c>
      <c r="L64" s="126">
        <f t="shared" si="1"/>
        <v>0</v>
      </c>
    </row>
    <row r="65" spans="1:12" ht="31.5" x14ac:dyDescent="0.2">
      <c r="A65" s="18" t="s">
        <v>131</v>
      </c>
      <c r="B65" s="35" t="s">
        <v>76</v>
      </c>
      <c r="C65" s="35" t="s">
        <v>32</v>
      </c>
      <c r="D65" s="35" t="s">
        <v>23</v>
      </c>
      <c r="E65" s="36" t="s">
        <v>142</v>
      </c>
      <c r="F65" s="82" t="s">
        <v>30</v>
      </c>
      <c r="G65" s="47">
        <f t="shared" si="3"/>
        <v>7260</v>
      </c>
      <c r="H65" s="47">
        <f t="shared" si="3"/>
        <v>0</v>
      </c>
      <c r="I65" s="47">
        <f t="shared" si="0"/>
        <v>7260</v>
      </c>
      <c r="J65" s="119">
        <f t="shared" si="3"/>
        <v>7260</v>
      </c>
      <c r="K65" s="120">
        <f t="shared" si="3"/>
        <v>0</v>
      </c>
      <c r="L65" s="126">
        <f t="shared" si="1"/>
        <v>0</v>
      </c>
    </row>
    <row r="66" spans="1:12" ht="50.45" customHeight="1" x14ac:dyDescent="0.2">
      <c r="A66" s="18" t="s">
        <v>206</v>
      </c>
      <c r="B66" s="35" t="s">
        <v>76</v>
      </c>
      <c r="C66" s="35" t="s">
        <v>32</v>
      </c>
      <c r="D66" s="35" t="s">
        <v>23</v>
      </c>
      <c r="E66" s="36" t="s">
        <v>142</v>
      </c>
      <c r="F66" s="82" t="s">
        <v>31</v>
      </c>
      <c r="G66" s="47">
        <v>7260</v>
      </c>
      <c r="H66" s="47"/>
      <c r="I66" s="47">
        <f t="shared" si="0"/>
        <v>7260</v>
      </c>
      <c r="J66" s="119">
        <v>7260</v>
      </c>
      <c r="K66" s="120"/>
      <c r="L66" s="126">
        <f t="shared" si="1"/>
        <v>0</v>
      </c>
    </row>
    <row r="67" spans="1:12" ht="50.45" customHeight="1" x14ac:dyDescent="0.2">
      <c r="A67" s="4" t="s">
        <v>220</v>
      </c>
      <c r="B67" s="30" t="s">
        <v>76</v>
      </c>
      <c r="C67" s="30" t="s">
        <v>32</v>
      </c>
      <c r="D67" s="30" t="s">
        <v>218</v>
      </c>
      <c r="E67" s="36"/>
      <c r="F67" s="82"/>
      <c r="G67" s="62">
        <f t="shared" ref="G67:K69" si="4">G68</f>
        <v>9500</v>
      </c>
      <c r="H67" s="62">
        <f t="shared" si="4"/>
        <v>0</v>
      </c>
      <c r="I67" s="62">
        <f t="shared" si="0"/>
        <v>9500</v>
      </c>
      <c r="J67" s="115">
        <f t="shared" si="4"/>
        <v>9500</v>
      </c>
      <c r="K67" s="116">
        <f t="shared" si="4"/>
        <v>0</v>
      </c>
      <c r="L67" s="127">
        <f t="shared" si="1"/>
        <v>0</v>
      </c>
    </row>
    <row r="68" spans="1:12" ht="50.45" customHeight="1" x14ac:dyDescent="0.2">
      <c r="A68" s="5" t="s">
        <v>217</v>
      </c>
      <c r="B68" s="32" t="s">
        <v>76</v>
      </c>
      <c r="C68" s="32" t="s">
        <v>32</v>
      </c>
      <c r="D68" s="32" t="s">
        <v>218</v>
      </c>
      <c r="E68" s="33" t="s">
        <v>219</v>
      </c>
      <c r="F68" s="81"/>
      <c r="G68" s="41">
        <f t="shared" si="4"/>
        <v>9500</v>
      </c>
      <c r="H68" s="41">
        <f t="shared" si="4"/>
        <v>0</v>
      </c>
      <c r="I68" s="41">
        <f t="shared" si="0"/>
        <v>9500</v>
      </c>
      <c r="J68" s="119">
        <f t="shared" si="4"/>
        <v>9500</v>
      </c>
      <c r="K68" s="120">
        <f t="shared" si="4"/>
        <v>0</v>
      </c>
      <c r="L68" s="126">
        <f t="shared" si="1"/>
        <v>0</v>
      </c>
    </row>
    <row r="69" spans="1:12" ht="37.9" customHeight="1" x14ac:dyDescent="0.2">
      <c r="A69" s="18" t="s">
        <v>131</v>
      </c>
      <c r="B69" s="35" t="s">
        <v>76</v>
      </c>
      <c r="C69" s="35" t="s">
        <v>32</v>
      </c>
      <c r="D69" s="35" t="s">
        <v>218</v>
      </c>
      <c r="E69" s="36" t="s">
        <v>219</v>
      </c>
      <c r="F69" s="82" t="s">
        <v>30</v>
      </c>
      <c r="G69" s="47">
        <f t="shared" si="4"/>
        <v>9500</v>
      </c>
      <c r="H69" s="47">
        <f t="shared" si="4"/>
        <v>0</v>
      </c>
      <c r="I69" s="47">
        <f t="shared" si="0"/>
        <v>9500</v>
      </c>
      <c r="J69" s="121">
        <f t="shared" si="4"/>
        <v>9500</v>
      </c>
      <c r="K69" s="122">
        <f t="shared" si="4"/>
        <v>0</v>
      </c>
      <c r="L69" s="126">
        <f t="shared" si="1"/>
        <v>0</v>
      </c>
    </row>
    <row r="70" spans="1:12" ht="50.45" customHeight="1" x14ac:dyDescent="0.2">
      <c r="A70" s="18" t="s">
        <v>206</v>
      </c>
      <c r="B70" s="35" t="s">
        <v>76</v>
      </c>
      <c r="C70" s="35" t="s">
        <v>32</v>
      </c>
      <c r="D70" s="35" t="s">
        <v>218</v>
      </c>
      <c r="E70" s="36" t="s">
        <v>219</v>
      </c>
      <c r="F70" s="82" t="s">
        <v>31</v>
      </c>
      <c r="G70" s="47">
        <v>9500</v>
      </c>
      <c r="H70" s="47"/>
      <c r="I70" s="47">
        <f t="shared" si="0"/>
        <v>9500</v>
      </c>
      <c r="J70" s="121">
        <v>9500</v>
      </c>
      <c r="K70" s="122"/>
      <c r="L70" s="126">
        <f t="shared" si="1"/>
        <v>0</v>
      </c>
    </row>
    <row r="71" spans="1:12" s="8" customFormat="1" ht="18.75" x14ac:dyDescent="0.25">
      <c r="A71" s="7" t="s">
        <v>60</v>
      </c>
      <c r="B71" s="30" t="s">
        <v>76</v>
      </c>
      <c r="C71" s="30" t="s">
        <v>39</v>
      </c>
      <c r="D71" s="26"/>
      <c r="E71" s="26"/>
      <c r="F71" s="80"/>
      <c r="G71" s="63">
        <f>G79+G92+G72</f>
        <v>15330684</v>
      </c>
      <c r="H71" s="63">
        <f>H79+H92+H72</f>
        <v>0</v>
      </c>
      <c r="I71" s="63">
        <f t="shared" si="0"/>
        <v>15330684</v>
      </c>
      <c r="J71" s="115">
        <f>J79+J92+J72</f>
        <v>15330684</v>
      </c>
      <c r="K71" s="116">
        <f>K79+K92+K72</f>
        <v>6306951.1499999994</v>
      </c>
      <c r="L71" s="127">
        <f t="shared" si="1"/>
        <v>0.41139398281250855</v>
      </c>
    </row>
    <row r="72" spans="1:12" s="8" customFormat="1" ht="18" x14ac:dyDescent="0.25">
      <c r="A72" s="68" t="s">
        <v>250</v>
      </c>
      <c r="B72" s="30" t="s">
        <v>76</v>
      </c>
      <c r="C72" s="30" t="s">
        <v>39</v>
      </c>
      <c r="D72" s="30" t="s">
        <v>8</v>
      </c>
      <c r="E72" s="26"/>
      <c r="F72" s="80"/>
      <c r="G72" s="63">
        <f>G73+G76</f>
        <v>100000</v>
      </c>
      <c r="H72" s="63">
        <f>H73+H76</f>
        <v>0</v>
      </c>
      <c r="I72" s="63">
        <f t="shared" si="0"/>
        <v>100000</v>
      </c>
      <c r="J72" s="115">
        <f>J73+J76</f>
        <v>100000</v>
      </c>
      <c r="K72" s="116">
        <f>K73+K76</f>
        <v>0</v>
      </c>
      <c r="L72" s="127">
        <f t="shared" ref="L72:L135" si="5">K72/J72</f>
        <v>0</v>
      </c>
    </row>
    <row r="73" spans="1:12" s="8" customFormat="1" ht="157.5" x14ac:dyDescent="0.25">
      <c r="A73" s="19" t="s">
        <v>257</v>
      </c>
      <c r="B73" s="32" t="s">
        <v>76</v>
      </c>
      <c r="C73" s="106" t="s">
        <v>39</v>
      </c>
      <c r="D73" s="106" t="s">
        <v>8</v>
      </c>
      <c r="E73" s="106" t="s">
        <v>251</v>
      </c>
      <c r="F73" s="80"/>
      <c r="G73" s="65">
        <f>G74</f>
        <v>11140</v>
      </c>
      <c r="H73" s="65">
        <f>H74</f>
        <v>0</v>
      </c>
      <c r="I73" s="65">
        <f t="shared" si="0"/>
        <v>11140</v>
      </c>
      <c r="J73" s="119">
        <f>J74</f>
        <v>11140</v>
      </c>
      <c r="K73" s="120">
        <f>K74</f>
        <v>0</v>
      </c>
      <c r="L73" s="126">
        <f t="shared" si="5"/>
        <v>0</v>
      </c>
    </row>
    <row r="74" spans="1:12" s="8" customFormat="1" ht="31.5" x14ac:dyDescent="0.25">
      <c r="A74" s="69" t="s">
        <v>131</v>
      </c>
      <c r="B74" s="35" t="s">
        <v>76</v>
      </c>
      <c r="C74" s="35" t="s">
        <v>39</v>
      </c>
      <c r="D74" s="35" t="s">
        <v>8</v>
      </c>
      <c r="E74" s="107" t="s">
        <v>251</v>
      </c>
      <c r="F74" s="82" t="s">
        <v>30</v>
      </c>
      <c r="G74" s="66">
        <f>G75</f>
        <v>11140</v>
      </c>
      <c r="H74" s="66">
        <f>H75</f>
        <v>0</v>
      </c>
      <c r="I74" s="66">
        <f t="shared" si="0"/>
        <v>11140</v>
      </c>
      <c r="J74" s="121">
        <f>J75</f>
        <v>11140</v>
      </c>
      <c r="K74" s="122">
        <f>K75</f>
        <v>0</v>
      </c>
      <c r="L74" s="126">
        <f t="shared" si="5"/>
        <v>0</v>
      </c>
    </row>
    <row r="75" spans="1:12" s="8" customFormat="1" ht="47.25" x14ac:dyDescent="0.25">
      <c r="A75" s="69" t="s">
        <v>206</v>
      </c>
      <c r="B75" s="35" t="s">
        <v>76</v>
      </c>
      <c r="C75" s="35" t="s">
        <v>39</v>
      </c>
      <c r="D75" s="35" t="s">
        <v>8</v>
      </c>
      <c r="E75" s="107" t="s">
        <v>251</v>
      </c>
      <c r="F75" s="82" t="s">
        <v>31</v>
      </c>
      <c r="G75" s="66">
        <v>11140</v>
      </c>
      <c r="H75" s="66"/>
      <c r="I75" s="66">
        <f t="shared" si="0"/>
        <v>11140</v>
      </c>
      <c r="J75" s="121">
        <v>11140</v>
      </c>
      <c r="K75" s="122"/>
      <c r="L75" s="126">
        <f t="shared" si="5"/>
        <v>0</v>
      </c>
    </row>
    <row r="76" spans="1:12" s="8" customFormat="1" ht="64.5" customHeight="1" x14ac:dyDescent="0.25">
      <c r="A76" s="19" t="s">
        <v>259</v>
      </c>
      <c r="B76" s="32" t="s">
        <v>76</v>
      </c>
      <c r="C76" s="106" t="s">
        <v>39</v>
      </c>
      <c r="D76" s="106" t="s">
        <v>8</v>
      </c>
      <c r="E76" s="106" t="s">
        <v>258</v>
      </c>
      <c r="F76" s="80"/>
      <c r="G76" s="66">
        <f>G77</f>
        <v>88860</v>
      </c>
      <c r="H76" s="66">
        <f>H77</f>
        <v>0</v>
      </c>
      <c r="I76" s="66">
        <f t="shared" si="0"/>
        <v>88860</v>
      </c>
      <c r="J76" s="119">
        <f>J77</f>
        <v>88860</v>
      </c>
      <c r="K76" s="120">
        <f>K77</f>
        <v>0</v>
      </c>
      <c r="L76" s="126">
        <f t="shared" si="5"/>
        <v>0</v>
      </c>
    </row>
    <row r="77" spans="1:12" s="8" customFormat="1" ht="31.5" x14ac:dyDescent="0.25">
      <c r="A77" s="69" t="s">
        <v>131</v>
      </c>
      <c r="B77" s="35" t="s">
        <v>76</v>
      </c>
      <c r="C77" s="35" t="s">
        <v>39</v>
      </c>
      <c r="D77" s="35" t="s">
        <v>8</v>
      </c>
      <c r="E77" s="107" t="s">
        <v>258</v>
      </c>
      <c r="F77" s="82" t="s">
        <v>30</v>
      </c>
      <c r="G77" s="66">
        <f>G78</f>
        <v>88860</v>
      </c>
      <c r="H77" s="66">
        <f>H78</f>
        <v>0</v>
      </c>
      <c r="I77" s="66">
        <f t="shared" ref="I77:I149" si="6">SUM(G77:H77)</f>
        <v>88860</v>
      </c>
      <c r="J77" s="121">
        <f>J78</f>
        <v>88860</v>
      </c>
      <c r="K77" s="122">
        <f>K78</f>
        <v>0</v>
      </c>
      <c r="L77" s="126">
        <f t="shared" si="5"/>
        <v>0</v>
      </c>
    </row>
    <row r="78" spans="1:12" s="8" customFormat="1" ht="47.25" x14ac:dyDescent="0.25">
      <c r="A78" s="69" t="s">
        <v>206</v>
      </c>
      <c r="B78" s="35" t="s">
        <v>76</v>
      </c>
      <c r="C78" s="35" t="s">
        <v>39</v>
      </c>
      <c r="D78" s="35" t="s">
        <v>8</v>
      </c>
      <c r="E78" s="107" t="s">
        <v>258</v>
      </c>
      <c r="F78" s="82" t="s">
        <v>31</v>
      </c>
      <c r="G78" s="66">
        <v>88860</v>
      </c>
      <c r="H78" s="66"/>
      <c r="I78" s="66">
        <f t="shared" si="6"/>
        <v>88860</v>
      </c>
      <c r="J78" s="121">
        <v>88860</v>
      </c>
      <c r="K78" s="122"/>
      <c r="L78" s="126">
        <f t="shared" si="5"/>
        <v>0</v>
      </c>
    </row>
    <row r="79" spans="1:12" s="8" customFormat="1" ht="18" x14ac:dyDescent="0.25">
      <c r="A79" s="4" t="s">
        <v>93</v>
      </c>
      <c r="B79" s="30" t="s">
        <v>76</v>
      </c>
      <c r="C79" s="30" t="s">
        <v>39</v>
      </c>
      <c r="D79" s="30" t="s">
        <v>22</v>
      </c>
      <c r="E79" s="26"/>
      <c r="F79" s="80"/>
      <c r="G79" s="63">
        <f>G80+G83+G86+G89</f>
        <v>15006829</v>
      </c>
      <c r="H79" s="63">
        <f>H80+H83+H86+H89</f>
        <v>0</v>
      </c>
      <c r="I79" s="63">
        <f t="shared" si="6"/>
        <v>15006829</v>
      </c>
      <c r="J79" s="115">
        <f>J80+J83+J86+J89</f>
        <v>15006829</v>
      </c>
      <c r="K79" s="116">
        <f>K80+K83+K86+K89</f>
        <v>6286155.4399999995</v>
      </c>
      <c r="L79" s="127">
        <f t="shared" si="5"/>
        <v>0.41888632435273299</v>
      </c>
    </row>
    <row r="80" spans="1:12" s="8" customFormat="1" ht="45.75" customHeight="1" x14ac:dyDescent="0.25">
      <c r="A80" s="19" t="s">
        <v>116</v>
      </c>
      <c r="B80" s="32" t="s">
        <v>76</v>
      </c>
      <c r="C80" s="43" t="s">
        <v>39</v>
      </c>
      <c r="D80" s="43" t="s">
        <v>22</v>
      </c>
      <c r="E80" s="43" t="s">
        <v>144</v>
      </c>
      <c r="F80" s="80"/>
      <c r="G80" s="65">
        <f>G81</f>
        <v>10839519</v>
      </c>
      <c r="H80" s="65">
        <f>H81</f>
        <v>0</v>
      </c>
      <c r="I80" s="65">
        <f t="shared" si="6"/>
        <v>10839519</v>
      </c>
      <c r="J80" s="119">
        <f>J81</f>
        <v>10839519</v>
      </c>
      <c r="K80" s="120">
        <f>K81</f>
        <v>5354919</v>
      </c>
      <c r="L80" s="126">
        <f t="shared" si="5"/>
        <v>0.49401813862773802</v>
      </c>
    </row>
    <row r="81" spans="1:12" s="8" customFormat="1" ht="36" customHeight="1" x14ac:dyDescent="0.25">
      <c r="A81" s="18" t="s">
        <v>131</v>
      </c>
      <c r="B81" s="35" t="s">
        <v>76</v>
      </c>
      <c r="C81" s="35" t="s">
        <v>39</v>
      </c>
      <c r="D81" s="35" t="s">
        <v>22</v>
      </c>
      <c r="E81" s="44" t="s">
        <v>144</v>
      </c>
      <c r="F81" s="82" t="s">
        <v>30</v>
      </c>
      <c r="G81" s="66">
        <f>G82</f>
        <v>10839519</v>
      </c>
      <c r="H81" s="66">
        <f>H82</f>
        <v>0</v>
      </c>
      <c r="I81" s="66">
        <f t="shared" si="6"/>
        <v>10839519</v>
      </c>
      <c r="J81" s="121">
        <f>J82</f>
        <v>10839519</v>
      </c>
      <c r="K81" s="122">
        <f>K82</f>
        <v>5354919</v>
      </c>
      <c r="L81" s="126">
        <f t="shared" si="5"/>
        <v>0.49401813862773802</v>
      </c>
    </row>
    <row r="82" spans="1:12" s="8" customFormat="1" ht="50.25" customHeight="1" x14ac:dyDescent="0.25">
      <c r="A82" s="18" t="s">
        <v>206</v>
      </c>
      <c r="B82" s="35" t="s">
        <v>76</v>
      </c>
      <c r="C82" s="35" t="s">
        <v>39</v>
      </c>
      <c r="D82" s="35" t="s">
        <v>22</v>
      </c>
      <c r="E82" s="44" t="s">
        <v>144</v>
      </c>
      <c r="F82" s="82" t="s">
        <v>31</v>
      </c>
      <c r="G82" s="66">
        <v>10839519</v>
      </c>
      <c r="H82" s="66">
        <v>0</v>
      </c>
      <c r="I82" s="66">
        <f t="shared" si="6"/>
        <v>10839519</v>
      </c>
      <c r="J82" s="121">
        <v>10839519</v>
      </c>
      <c r="K82" s="122">
        <v>5354919</v>
      </c>
      <c r="L82" s="126">
        <f t="shared" si="5"/>
        <v>0.49401813862773802</v>
      </c>
    </row>
    <row r="83" spans="1:12" s="8" customFormat="1" ht="33" customHeight="1" x14ac:dyDescent="0.25">
      <c r="A83" s="19" t="s">
        <v>117</v>
      </c>
      <c r="B83" s="32" t="s">
        <v>76</v>
      </c>
      <c r="C83" s="43" t="s">
        <v>39</v>
      </c>
      <c r="D83" s="43" t="s">
        <v>22</v>
      </c>
      <c r="E83" s="43" t="s">
        <v>143</v>
      </c>
      <c r="F83" s="82"/>
      <c r="G83" s="65">
        <f>G84</f>
        <v>150000</v>
      </c>
      <c r="H83" s="65">
        <f>H84</f>
        <v>0</v>
      </c>
      <c r="I83" s="65">
        <f t="shared" si="6"/>
        <v>150000</v>
      </c>
      <c r="J83" s="119">
        <f>J84</f>
        <v>150000</v>
      </c>
      <c r="K83" s="120">
        <f>K84</f>
        <v>0</v>
      </c>
      <c r="L83" s="126">
        <f t="shared" si="5"/>
        <v>0</v>
      </c>
    </row>
    <row r="84" spans="1:12" s="8" customFormat="1" ht="31.5" x14ac:dyDescent="0.25">
      <c r="A84" s="18" t="s">
        <v>131</v>
      </c>
      <c r="B84" s="35" t="s">
        <v>76</v>
      </c>
      <c r="C84" s="35" t="s">
        <v>39</v>
      </c>
      <c r="D84" s="35" t="s">
        <v>22</v>
      </c>
      <c r="E84" s="44" t="s">
        <v>143</v>
      </c>
      <c r="F84" s="82" t="s">
        <v>30</v>
      </c>
      <c r="G84" s="66">
        <f>G85</f>
        <v>150000</v>
      </c>
      <c r="H84" s="66">
        <f>H85</f>
        <v>0</v>
      </c>
      <c r="I84" s="66">
        <f t="shared" si="6"/>
        <v>150000</v>
      </c>
      <c r="J84" s="121">
        <f>J85</f>
        <v>150000</v>
      </c>
      <c r="K84" s="122">
        <f>K85</f>
        <v>0</v>
      </c>
      <c r="L84" s="126">
        <f t="shared" si="5"/>
        <v>0</v>
      </c>
    </row>
    <row r="85" spans="1:12" s="8" customFormat="1" ht="47.25" x14ac:dyDescent="0.25">
      <c r="A85" s="18" t="s">
        <v>206</v>
      </c>
      <c r="B85" s="35" t="s">
        <v>76</v>
      </c>
      <c r="C85" s="35" t="s">
        <v>39</v>
      </c>
      <c r="D85" s="35" t="s">
        <v>22</v>
      </c>
      <c r="E85" s="44" t="s">
        <v>143</v>
      </c>
      <c r="F85" s="82" t="s">
        <v>31</v>
      </c>
      <c r="G85" s="66">
        <v>150000</v>
      </c>
      <c r="H85" s="66"/>
      <c r="I85" s="66">
        <f t="shared" si="6"/>
        <v>150000</v>
      </c>
      <c r="J85" s="121">
        <v>150000</v>
      </c>
      <c r="K85" s="122"/>
      <c r="L85" s="126">
        <f t="shared" si="5"/>
        <v>0</v>
      </c>
    </row>
    <row r="86" spans="1:12" s="8" customFormat="1" ht="46.9" customHeight="1" x14ac:dyDescent="0.25">
      <c r="A86" s="72" t="s">
        <v>263</v>
      </c>
      <c r="B86" s="32" t="s">
        <v>76</v>
      </c>
      <c r="C86" s="43" t="s">
        <v>39</v>
      </c>
      <c r="D86" s="43" t="s">
        <v>22</v>
      </c>
      <c r="E86" s="43" t="s">
        <v>216</v>
      </c>
      <c r="F86" s="82"/>
      <c r="G86" s="65">
        <f>G87</f>
        <v>3312303</v>
      </c>
      <c r="H86" s="65">
        <f>H87</f>
        <v>0</v>
      </c>
      <c r="I86" s="65">
        <f t="shared" si="6"/>
        <v>3312303</v>
      </c>
      <c r="J86" s="119">
        <f>J87</f>
        <v>3312303</v>
      </c>
      <c r="K86" s="120">
        <f>K87</f>
        <v>931236.44</v>
      </c>
      <c r="L86" s="126">
        <f t="shared" si="5"/>
        <v>0.28114470203963826</v>
      </c>
    </row>
    <row r="87" spans="1:12" s="8" customFormat="1" ht="31.9" customHeight="1" x14ac:dyDescent="0.25">
      <c r="A87" s="18" t="s">
        <v>131</v>
      </c>
      <c r="B87" s="35" t="s">
        <v>76</v>
      </c>
      <c r="C87" s="35" t="s">
        <v>39</v>
      </c>
      <c r="D87" s="35" t="s">
        <v>22</v>
      </c>
      <c r="E87" s="44" t="s">
        <v>216</v>
      </c>
      <c r="F87" s="82" t="s">
        <v>30</v>
      </c>
      <c r="G87" s="66">
        <f>G88</f>
        <v>3312303</v>
      </c>
      <c r="H87" s="66">
        <f>H88</f>
        <v>0</v>
      </c>
      <c r="I87" s="66">
        <f t="shared" si="6"/>
        <v>3312303</v>
      </c>
      <c r="J87" s="121">
        <f>J88</f>
        <v>3312303</v>
      </c>
      <c r="K87" s="122">
        <f>K88</f>
        <v>931236.44</v>
      </c>
      <c r="L87" s="126">
        <f t="shared" si="5"/>
        <v>0.28114470203963826</v>
      </c>
    </row>
    <row r="88" spans="1:12" s="8" customFormat="1" ht="51" customHeight="1" x14ac:dyDescent="0.25">
      <c r="A88" s="18" t="s">
        <v>206</v>
      </c>
      <c r="B88" s="35" t="s">
        <v>76</v>
      </c>
      <c r="C88" s="35" t="s">
        <v>39</v>
      </c>
      <c r="D88" s="35" t="s">
        <v>22</v>
      </c>
      <c r="E88" s="44" t="s">
        <v>216</v>
      </c>
      <c r="F88" s="82" t="s">
        <v>31</v>
      </c>
      <c r="G88" s="66">
        <f>2957873+354430</f>
        <v>3312303</v>
      </c>
      <c r="H88" s="66"/>
      <c r="I88" s="66">
        <f t="shared" si="6"/>
        <v>3312303</v>
      </c>
      <c r="J88" s="121">
        <v>3312303</v>
      </c>
      <c r="K88" s="122">
        <v>931236.44</v>
      </c>
      <c r="L88" s="126">
        <f t="shared" si="5"/>
        <v>0.28114470203963826</v>
      </c>
    </row>
    <row r="89" spans="1:12" s="8" customFormat="1" ht="48" customHeight="1" x14ac:dyDescent="0.25">
      <c r="A89" s="19" t="s">
        <v>264</v>
      </c>
      <c r="B89" s="32" t="s">
        <v>76</v>
      </c>
      <c r="C89" s="32" t="s">
        <v>39</v>
      </c>
      <c r="D89" s="32" t="s">
        <v>22</v>
      </c>
      <c r="E89" s="43" t="s">
        <v>265</v>
      </c>
      <c r="F89" s="82"/>
      <c r="G89" s="65">
        <f>G90</f>
        <v>705007</v>
      </c>
      <c r="H89" s="65">
        <f>H90</f>
        <v>0</v>
      </c>
      <c r="I89" s="65">
        <f t="shared" si="6"/>
        <v>705007</v>
      </c>
      <c r="J89" s="119">
        <f>J90</f>
        <v>705007</v>
      </c>
      <c r="K89" s="120">
        <f>K90</f>
        <v>0</v>
      </c>
      <c r="L89" s="126">
        <f t="shared" si="5"/>
        <v>0</v>
      </c>
    </row>
    <row r="90" spans="1:12" s="8" customFormat="1" ht="31.15" customHeight="1" x14ac:dyDescent="0.25">
      <c r="A90" s="18" t="s">
        <v>131</v>
      </c>
      <c r="B90" s="35" t="s">
        <v>76</v>
      </c>
      <c r="C90" s="35" t="s">
        <v>39</v>
      </c>
      <c r="D90" s="35" t="s">
        <v>22</v>
      </c>
      <c r="E90" s="44" t="s">
        <v>265</v>
      </c>
      <c r="F90" s="82" t="s">
        <v>30</v>
      </c>
      <c r="G90" s="66">
        <f>G91</f>
        <v>705007</v>
      </c>
      <c r="H90" s="66">
        <f>H91</f>
        <v>0</v>
      </c>
      <c r="I90" s="66">
        <f t="shared" si="6"/>
        <v>705007</v>
      </c>
      <c r="J90" s="121">
        <f>J91</f>
        <v>705007</v>
      </c>
      <c r="K90" s="122">
        <f>K91</f>
        <v>0</v>
      </c>
      <c r="L90" s="126">
        <f t="shared" si="5"/>
        <v>0</v>
      </c>
    </row>
    <row r="91" spans="1:12" s="8" customFormat="1" ht="31.15" customHeight="1" x14ac:dyDescent="0.25">
      <c r="A91" s="18" t="s">
        <v>206</v>
      </c>
      <c r="B91" s="35" t="s">
        <v>76</v>
      </c>
      <c r="C91" s="35" t="s">
        <v>39</v>
      </c>
      <c r="D91" s="35" t="s">
        <v>22</v>
      </c>
      <c r="E91" s="44" t="s">
        <v>265</v>
      </c>
      <c r="F91" s="82" t="s">
        <v>31</v>
      </c>
      <c r="G91" s="66">
        <f>705007</f>
        <v>705007</v>
      </c>
      <c r="H91" s="66"/>
      <c r="I91" s="66">
        <f t="shared" si="6"/>
        <v>705007</v>
      </c>
      <c r="J91" s="121">
        <v>705007</v>
      </c>
      <c r="K91" s="122"/>
      <c r="L91" s="126">
        <f t="shared" si="5"/>
        <v>0</v>
      </c>
    </row>
    <row r="92" spans="1:12" ht="31.5" x14ac:dyDescent="0.2">
      <c r="A92" s="4" t="s">
        <v>20</v>
      </c>
      <c r="B92" s="30" t="s">
        <v>76</v>
      </c>
      <c r="C92" s="30" t="s">
        <v>39</v>
      </c>
      <c r="D92" s="26">
        <v>12</v>
      </c>
      <c r="E92" s="26"/>
      <c r="F92" s="80"/>
      <c r="G92" s="62">
        <f>G93+G96+G101+G104</f>
        <v>223855</v>
      </c>
      <c r="H92" s="62">
        <f>H93+H96+H101+H104</f>
        <v>0</v>
      </c>
      <c r="I92" s="62">
        <f t="shared" si="6"/>
        <v>223855</v>
      </c>
      <c r="J92" s="115">
        <f>J93+J96+J101+J104</f>
        <v>223855</v>
      </c>
      <c r="K92" s="116">
        <f>K93+K96+K101+K104</f>
        <v>20795.71</v>
      </c>
      <c r="L92" s="127">
        <f t="shared" si="5"/>
        <v>9.289812601907485E-2</v>
      </c>
    </row>
    <row r="93" spans="1:12" ht="32.450000000000003" customHeight="1" x14ac:dyDescent="0.2">
      <c r="A93" s="5" t="s">
        <v>61</v>
      </c>
      <c r="B93" s="32" t="s">
        <v>76</v>
      </c>
      <c r="C93" s="32" t="s">
        <v>39</v>
      </c>
      <c r="D93" s="33">
        <v>12</v>
      </c>
      <c r="E93" s="33" t="s">
        <v>145</v>
      </c>
      <c r="F93" s="81"/>
      <c r="G93" s="41">
        <f>G94</f>
        <v>50000</v>
      </c>
      <c r="H93" s="41">
        <f>H94</f>
        <v>0</v>
      </c>
      <c r="I93" s="41">
        <f t="shared" si="6"/>
        <v>50000</v>
      </c>
      <c r="J93" s="119">
        <f>J94</f>
        <v>50000</v>
      </c>
      <c r="K93" s="120">
        <f>K94</f>
        <v>0</v>
      </c>
      <c r="L93" s="126">
        <f t="shared" si="5"/>
        <v>0</v>
      </c>
    </row>
    <row r="94" spans="1:12" ht="31.5" x14ac:dyDescent="0.2">
      <c r="A94" s="18" t="s">
        <v>131</v>
      </c>
      <c r="B94" s="35" t="s">
        <v>76</v>
      </c>
      <c r="C94" s="35" t="s">
        <v>39</v>
      </c>
      <c r="D94" s="36">
        <v>12</v>
      </c>
      <c r="E94" s="36" t="s">
        <v>145</v>
      </c>
      <c r="F94" s="82" t="s">
        <v>30</v>
      </c>
      <c r="G94" s="47">
        <f>G95</f>
        <v>50000</v>
      </c>
      <c r="H94" s="47">
        <f>H95</f>
        <v>0</v>
      </c>
      <c r="I94" s="47">
        <f t="shared" si="6"/>
        <v>50000</v>
      </c>
      <c r="J94" s="121">
        <f>J95</f>
        <v>50000</v>
      </c>
      <c r="K94" s="122">
        <f>K95</f>
        <v>0</v>
      </c>
      <c r="L94" s="126">
        <f t="shared" si="5"/>
        <v>0</v>
      </c>
    </row>
    <row r="95" spans="1:12" ht="50.45" customHeight="1" x14ac:dyDescent="0.2">
      <c r="A95" s="18" t="s">
        <v>206</v>
      </c>
      <c r="B95" s="35" t="s">
        <v>76</v>
      </c>
      <c r="C95" s="35" t="s">
        <v>39</v>
      </c>
      <c r="D95" s="36">
        <v>12</v>
      </c>
      <c r="E95" s="36" t="s">
        <v>145</v>
      </c>
      <c r="F95" s="82" t="s">
        <v>31</v>
      </c>
      <c r="G95" s="47">
        <v>50000</v>
      </c>
      <c r="H95" s="47"/>
      <c r="I95" s="47">
        <f t="shared" si="6"/>
        <v>50000</v>
      </c>
      <c r="J95" s="121">
        <v>50000</v>
      </c>
      <c r="K95" s="122"/>
      <c r="L95" s="126">
        <f t="shared" si="5"/>
        <v>0</v>
      </c>
    </row>
    <row r="96" spans="1:12" s="11" customFormat="1" ht="64.900000000000006" customHeight="1" x14ac:dyDescent="0.2">
      <c r="A96" s="16" t="s">
        <v>123</v>
      </c>
      <c r="B96" s="38" t="s">
        <v>76</v>
      </c>
      <c r="C96" s="32" t="s">
        <v>39</v>
      </c>
      <c r="D96" s="33">
        <v>12</v>
      </c>
      <c r="E96" s="39" t="s">
        <v>146</v>
      </c>
      <c r="F96" s="83"/>
      <c r="G96" s="41">
        <f>G97+G99</f>
        <v>161355</v>
      </c>
      <c r="H96" s="41">
        <f>H97+H99</f>
        <v>0</v>
      </c>
      <c r="I96" s="41">
        <f t="shared" si="6"/>
        <v>161355</v>
      </c>
      <c r="J96" s="119">
        <f>J97+J99</f>
        <v>161355</v>
      </c>
      <c r="K96" s="120">
        <f>K97+K99</f>
        <v>20795.71</v>
      </c>
      <c r="L96" s="126">
        <f t="shared" si="5"/>
        <v>0.12888172043010751</v>
      </c>
    </row>
    <row r="97" spans="1:12" ht="94.5" x14ac:dyDescent="0.2">
      <c r="A97" s="18" t="s">
        <v>260</v>
      </c>
      <c r="B97" s="35" t="s">
        <v>76</v>
      </c>
      <c r="C97" s="35" t="s">
        <v>39</v>
      </c>
      <c r="D97" s="36">
        <v>12</v>
      </c>
      <c r="E97" s="42" t="s">
        <v>146</v>
      </c>
      <c r="F97" s="82" t="s">
        <v>28</v>
      </c>
      <c r="G97" s="47">
        <f>G98</f>
        <v>110820</v>
      </c>
      <c r="H97" s="47">
        <f>H98</f>
        <v>0</v>
      </c>
      <c r="I97" s="47">
        <f t="shared" si="6"/>
        <v>110820</v>
      </c>
      <c r="J97" s="121">
        <f>J98</f>
        <v>110820</v>
      </c>
      <c r="K97" s="122">
        <f>K98</f>
        <v>20795.71</v>
      </c>
      <c r="L97" s="126">
        <f t="shared" si="5"/>
        <v>0.1876530409673344</v>
      </c>
    </row>
    <row r="98" spans="1:12" ht="31.5" x14ac:dyDescent="0.2">
      <c r="A98" s="18" t="s">
        <v>130</v>
      </c>
      <c r="B98" s="35" t="s">
        <v>76</v>
      </c>
      <c r="C98" s="35" t="s">
        <v>39</v>
      </c>
      <c r="D98" s="36">
        <v>12</v>
      </c>
      <c r="E98" s="42" t="s">
        <v>146</v>
      </c>
      <c r="F98" s="82" t="s">
        <v>29</v>
      </c>
      <c r="G98" s="47">
        <v>110820</v>
      </c>
      <c r="H98" s="47"/>
      <c r="I98" s="47">
        <f t="shared" si="6"/>
        <v>110820</v>
      </c>
      <c r="J98" s="121">
        <v>110820</v>
      </c>
      <c r="K98" s="122">
        <v>20795.71</v>
      </c>
      <c r="L98" s="126">
        <f t="shared" si="5"/>
        <v>0.1876530409673344</v>
      </c>
    </row>
    <row r="99" spans="1:12" ht="31.5" x14ac:dyDescent="0.2">
      <c r="A99" s="18" t="s">
        <v>131</v>
      </c>
      <c r="B99" s="35" t="s">
        <v>76</v>
      </c>
      <c r="C99" s="35" t="s">
        <v>39</v>
      </c>
      <c r="D99" s="36">
        <v>12</v>
      </c>
      <c r="E99" s="42" t="s">
        <v>146</v>
      </c>
      <c r="F99" s="82" t="s">
        <v>30</v>
      </c>
      <c r="G99" s="47">
        <f>G100</f>
        <v>50535</v>
      </c>
      <c r="H99" s="47">
        <f>H100</f>
        <v>0</v>
      </c>
      <c r="I99" s="47">
        <f t="shared" si="6"/>
        <v>50535</v>
      </c>
      <c r="J99" s="121">
        <f>J100</f>
        <v>50535</v>
      </c>
      <c r="K99" s="122">
        <f>K100</f>
        <v>0</v>
      </c>
      <c r="L99" s="126">
        <f t="shared" si="5"/>
        <v>0</v>
      </c>
    </row>
    <row r="100" spans="1:12" ht="47.25" x14ac:dyDescent="0.2">
      <c r="A100" s="18" t="s">
        <v>206</v>
      </c>
      <c r="B100" s="35" t="s">
        <v>76</v>
      </c>
      <c r="C100" s="35" t="s">
        <v>39</v>
      </c>
      <c r="D100" s="36">
        <v>12</v>
      </c>
      <c r="E100" s="42" t="s">
        <v>146</v>
      </c>
      <c r="F100" s="82" t="s">
        <v>31</v>
      </c>
      <c r="G100" s="47">
        <f>62680-12145</f>
        <v>50535</v>
      </c>
      <c r="H100" s="47"/>
      <c r="I100" s="47">
        <f t="shared" si="6"/>
        <v>50535</v>
      </c>
      <c r="J100" s="121">
        <v>50535</v>
      </c>
      <c r="K100" s="122"/>
      <c r="L100" s="126">
        <f t="shared" si="5"/>
        <v>0</v>
      </c>
    </row>
    <row r="101" spans="1:12" ht="31.5" x14ac:dyDescent="0.2">
      <c r="A101" s="5" t="s">
        <v>124</v>
      </c>
      <c r="B101" s="32" t="s">
        <v>76</v>
      </c>
      <c r="C101" s="32" t="s">
        <v>39</v>
      </c>
      <c r="D101" s="33">
        <v>12</v>
      </c>
      <c r="E101" s="33" t="s">
        <v>149</v>
      </c>
      <c r="F101" s="81"/>
      <c r="G101" s="41">
        <f>G102</f>
        <v>10000</v>
      </c>
      <c r="H101" s="41">
        <f>H102</f>
        <v>0</v>
      </c>
      <c r="I101" s="41">
        <f t="shared" si="6"/>
        <v>10000</v>
      </c>
      <c r="J101" s="119">
        <f>J102</f>
        <v>10000</v>
      </c>
      <c r="K101" s="120">
        <f>K102</f>
        <v>0</v>
      </c>
      <c r="L101" s="126">
        <f t="shared" si="5"/>
        <v>0</v>
      </c>
    </row>
    <row r="102" spans="1:12" ht="31.5" x14ac:dyDescent="0.2">
      <c r="A102" s="18" t="s">
        <v>131</v>
      </c>
      <c r="B102" s="35" t="s">
        <v>76</v>
      </c>
      <c r="C102" s="35" t="s">
        <v>39</v>
      </c>
      <c r="D102" s="36">
        <v>12</v>
      </c>
      <c r="E102" s="36" t="s">
        <v>149</v>
      </c>
      <c r="F102" s="82" t="s">
        <v>30</v>
      </c>
      <c r="G102" s="47">
        <f>G103</f>
        <v>10000</v>
      </c>
      <c r="H102" s="47">
        <f>H103</f>
        <v>0</v>
      </c>
      <c r="I102" s="47">
        <f t="shared" si="6"/>
        <v>10000</v>
      </c>
      <c r="J102" s="121">
        <f>J103</f>
        <v>10000</v>
      </c>
      <c r="K102" s="122">
        <f>K103</f>
        <v>0</v>
      </c>
      <c r="L102" s="126">
        <f t="shared" si="5"/>
        <v>0</v>
      </c>
    </row>
    <row r="103" spans="1:12" ht="51" customHeight="1" x14ac:dyDescent="0.2">
      <c r="A103" s="18" t="s">
        <v>206</v>
      </c>
      <c r="B103" s="35" t="s">
        <v>76</v>
      </c>
      <c r="C103" s="35" t="s">
        <v>39</v>
      </c>
      <c r="D103" s="36">
        <v>12</v>
      </c>
      <c r="E103" s="36" t="s">
        <v>149</v>
      </c>
      <c r="F103" s="82" t="s">
        <v>31</v>
      </c>
      <c r="G103" s="47">
        <v>10000</v>
      </c>
      <c r="H103" s="47"/>
      <c r="I103" s="47">
        <f t="shared" si="6"/>
        <v>10000</v>
      </c>
      <c r="J103" s="121">
        <v>10000</v>
      </c>
      <c r="K103" s="122"/>
      <c r="L103" s="126">
        <f t="shared" si="5"/>
        <v>0</v>
      </c>
    </row>
    <row r="104" spans="1:12" s="29" customFormat="1" ht="31.5" x14ac:dyDescent="0.2">
      <c r="A104" s="5" t="s">
        <v>147</v>
      </c>
      <c r="B104" s="32" t="s">
        <v>76</v>
      </c>
      <c r="C104" s="32" t="s">
        <v>39</v>
      </c>
      <c r="D104" s="33">
        <v>12</v>
      </c>
      <c r="E104" s="39" t="s">
        <v>148</v>
      </c>
      <c r="F104" s="81"/>
      <c r="G104" s="67">
        <f>G105</f>
        <v>2500</v>
      </c>
      <c r="H104" s="67">
        <f>H105</f>
        <v>0</v>
      </c>
      <c r="I104" s="67">
        <f t="shared" si="6"/>
        <v>2500</v>
      </c>
      <c r="J104" s="119">
        <f>J105</f>
        <v>2500</v>
      </c>
      <c r="K104" s="120">
        <f>K105</f>
        <v>0</v>
      </c>
      <c r="L104" s="126">
        <f t="shared" si="5"/>
        <v>0</v>
      </c>
    </row>
    <row r="105" spans="1:12" ht="31.5" x14ac:dyDescent="0.2">
      <c r="A105" s="18" t="s">
        <v>131</v>
      </c>
      <c r="B105" s="35" t="s">
        <v>76</v>
      </c>
      <c r="C105" s="35" t="s">
        <v>39</v>
      </c>
      <c r="D105" s="36">
        <v>12</v>
      </c>
      <c r="E105" s="42" t="s">
        <v>148</v>
      </c>
      <c r="F105" s="82" t="s">
        <v>30</v>
      </c>
      <c r="G105" s="47">
        <f>G106</f>
        <v>2500</v>
      </c>
      <c r="H105" s="47">
        <f>H106</f>
        <v>0</v>
      </c>
      <c r="I105" s="47">
        <f t="shared" si="6"/>
        <v>2500</v>
      </c>
      <c r="J105" s="119">
        <f>J106</f>
        <v>2500</v>
      </c>
      <c r="K105" s="120">
        <f>K106</f>
        <v>0</v>
      </c>
      <c r="L105" s="126">
        <f t="shared" si="5"/>
        <v>0</v>
      </c>
    </row>
    <row r="106" spans="1:12" ht="47.25" x14ac:dyDescent="0.2">
      <c r="A106" s="18" t="s">
        <v>206</v>
      </c>
      <c r="B106" s="35" t="s">
        <v>76</v>
      </c>
      <c r="C106" s="35" t="s">
        <v>39</v>
      </c>
      <c r="D106" s="36">
        <v>12</v>
      </c>
      <c r="E106" s="42" t="s">
        <v>148</v>
      </c>
      <c r="F106" s="82" t="s">
        <v>31</v>
      </c>
      <c r="G106" s="47">
        <v>2500</v>
      </c>
      <c r="H106" s="47"/>
      <c r="I106" s="47">
        <f t="shared" si="6"/>
        <v>2500</v>
      </c>
      <c r="J106" s="119">
        <v>2500</v>
      </c>
      <c r="K106" s="120"/>
      <c r="L106" s="126">
        <f t="shared" si="5"/>
        <v>0</v>
      </c>
    </row>
    <row r="107" spans="1:12" s="8" customFormat="1" ht="20.25" customHeight="1" x14ac:dyDescent="0.25">
      <c r="A107" s="7" t="s">
        <v>62</v>
      </c>
      <c r="B107" s="30" t="s">
        <v>76</v>
      </c>
      <c r="C107" s="30" t="s">
        <v>8</v>
      </c>
      <c r="D107" s="26"/>
      <c r="E107" s="26"/>
      <c r="F107" s="80"/>
      <c r="G107" s="62">
        <f>G118+G122+G138+G108</f>
        <v>5327697.43</v>
      </c>
      <c r="H107" s="62">
        <f>H118+H122+H138+H108</f>
        <v>0</v>
      </c>
      <c r="I107" s="62">
        <f t="shared" si="6"/>
        <v>5327697.43</v>
      </c>
      <c r="J107" s="115">
        <f>J118+J122+J138+J108</f>
        <v>5327697.43</v>
      </c>
      <c r="K107" s="116">
        <f>K118+K122+K138+K108</f>
        <v>1037219.9600000001</v>
      </c>
      <c r="L107" s="127">
        <f t="shared" si="5"/>
        <v>0.19468447178690479</v>
      </c>
    </row>
    <row r="108" spans="1:12" s="8" customFormat="1" ht="20.25" customHeight="1" x14ac:dyDescent="0.25">
      <c r="A108" s="4" t="s">
        <v>233</v>
      </c>
      <c r="B108" s="30" t="s">
        <v>76</v>
      </c>
      <c r="C108" s="30" t="s">
        <v>8</v>
      </c>
      <c r="D108" s="30" t="s">
        <v>46</v>
      </c>
      <c r="E108" s="26"/>
      <c r="F108" s="80"/>
      <c r="G108" s="62">
        <f>G109+G115+G112</f>
        <v>712054</v>
      </c>
      <c r="H108" s="62">
        <f>H109+H115+H112</f>
        <v>0</v>
      </c>
      <c r="I108" s="62">
        <f t="shared" si="6"/>
        <v>712054</v>
      </c>
      <c r="J108" s="115">
        <f>J109+J115+J112</f>
        <v>712054</v>
      </c>
      <c r="K108" s="116">
        <f>K109+K115+K112</f>
        <v>63599.67</v>
      </c>
      <c r="L108" s="127">
        <f t="shared" si="5"/>
        <v>8.9318605049617014E-2</v>
      </c>
    </row>
    <row r="109" spans="1:12" s="8" customFormat="1" ht="49.9" customHeight="1" x14ac:dyDescent="0.25">
      <c r="A109" s="16" t="s">
        <v>241</v>
      </c>
      <c r="B109" s="32" t="s">
        <v>76</v>
      </c>
      <c r="C109" s="32" t="s">
        <v>8</v>
      </c>
      <c r="D109" s="32" t="s">
        <v>46</v>
      </c>
      <c r="E109" s="33" t="s">
        <v>242</v>
      </c>
      <c r="F109" s="80"/>
      <c r="G109" s="67">
        <f>G110</f>
        <v>427105</v>
      </c>
      <c r="H109" s="67">
        <f>H110</f>
        <v>0</v>
      </c>
      <c r="I109" s="67">
        <f t="shared" si="6"/>
        <v>427105</v>
      </c>
      <c r="J109" s="119">
        <f>J110</f>
        <v>427105</v>
      </c>
      <c r="K109" s="120">
        <f>K110</f>
        <v>63599.67</v>
      </c>
      <c r="L109" s="126">
        <f t="shared" si="5"/>
        <v>0.14890874609288113</v>
      </c>
    </row>
    <row r="110" spans="1:12" s="8" customFormat="1" ht="37.5" customHeight="1" x14ac:dyDescent="0.25">
      <c r="A110" s="18" t="s">
        <v>131</v>
      </c>
      <c r="B110" s="35" t="s">
        <v>76</v>
      </c>
      <c r="C110" s="35" t="s">
        <v>8</v>
      </c>
      <c r="D110" s="35" t="s">
        <v>46</v>
      </c>
      <c r="E110" s="36" t="s">
        <v>242</v>
      </c>
      <c r="F110" s="82" t="s">
        <v>30</v>
      </c>
      <c r="G110" s="47">
        <f>G111</f>
        <v>427105</v>
      </c>
      <c r="H110" s="47">
        <f>H111</f>
        <v>0</v>
      </c>
      <c r="I110" s="47">
        <f t="shared" si="6"/>
        <v>427105</v>
      </c>
      <c r="J110" s="121">
        <f>J111</f>
        <v>427105</v>
      </c>
      <c r="K110" s="122">
        <f>K111</f>
        <v>63599.67</v>
      </c>
      <c r="L110" s="126">
        <f t="shared" si="5"/>
        <v>0.14890874609288113</v>
      </c>
    </row>
    <row r="111" spans="1:12" s="8" customFormat="1" ht="47.45" customHeight="1" x14ac:dyDescent="0.25">
      <c r="A111" s="18" t="s">
        <v>206</v>
      </c>
      <c r="B111" s="35" t="s">
        <v>76</v>
      </c>
      <c r="C111" s="35" t="s">
        <v>8</v>
      </c>
      <c r="D111" s="35" t="s">
        <v>46</v>
      </c>
      <c r="E111" s="36" t="s">
        <v>242</v>
      </c>
      <c r="F111" s="82" t="s">
        <v>31</v>
      </c>
      <c r="G111" s="47">
        <v>427105</v>
      </c>
      <c r="H111" s="47"/>
      <c r="I111" s="47">
        <f t="shared" si="6"/>
        <v>427105</v>
      </c>
      <c r="J111" s="121">
        <v>427105</v>
      </c>
      <c r="K111" s="122">
        <v>63599.67</v>
      </c>
      <c r="L111" s="126">
        <f t="shared" si="5"/>
        <v>0.14890874609288113</v>
      </c>
    </row>
    <row r="112" spans="1:12" s="8" customFormat="1" ht="34.15" customHeight="1" x14ac:dyDescent="0.25">
      <c r="A112" s="5" t="s">
        <v>266</v>
      </c>
      <c r="B112" s="32" t="s">
        <v>76</v>
      </c>
      <c r="C112" s="32" t="s">
        <v>8</v>
      </c>
      <c r="D112" s="32" t="s">
        <v>46</v>
      </c>
      <c r="E112" s="33" t="s">
        <v>267</v>
      </c>
      <c r="F112" s="81"/>
      <c r="G112" s="41">
        <f>G113</f>
        <v>150000</v>
      </c>
      <c r="H112" s="41">
        <f>H113</f>
        <v>0</v>
      </c>
      <c r="I112" s="41">
        <f t="shared" si="6"/>
        <v>150000</v>
      </c>
      <c r="J112" s="119">
        <f>J113</f>
        <v>150000</v>
      </c>
      <c r="K112" s="120">
        <f>K113</f>
        <v>0</v>
      </c>
      <c r="L112" s="126">
        <f t="shared" si="5"/>
        <v>0</v>
      </c>
    </row>
    <row r="113" spans="1:12" s="8" customFormat="1" ht="34.15" customHeight="1" x14ac:dyDescent="0.25">
      <c r="A113" s="18" t="s">
        <v>131</v>
      </c>
      <c r="B113" s="35" t="s">
        <v>76</v>
      </c>
      <c r="C113" s="35" t="s">
        <v>8</v>
      </c>
      <c r="D113" s="35" t="s">
        <v>46</v>
      </c>
      <c r="E113" s="36" t="s">
        <v>267</v>
      </c>
      <c r="F113" s="82" t="s">
        <v>30</v>
      </c>
      <c r="G113" s="47">
        <f>G114</f>
        <v>150000</v>
      </c>
      <c r="H113" s="47">
        <f>H114</f>
        <v>0</v>
      </c>
      <c r="I113" s="47">
        <f t="shared" si="6"/>
        <v>150000</v>
      </c>
      <c r="J113" s="119">
        <f>J114</f>
        <v>150000</v>
      </c>
      <c r="K113" s="120">
        <f>K114</f>
        <v>0</v>
      </c>
      <c r="L113" s="126">
        <f t="shared" si="5"/>
        <v>0</v>
      </c>
    </row>
    <row r="114" spans="1:12" s="8" customFormat="1" ht="47.45" customHeight="1" x14ac:dyDescent="0.25">
      <c r="A114" s="18" t="s">
        <v>206</v>
      </c>
      <c r="B114" s="35" t="s">
        <v>76</v>
      </c>
      <c r="C114" s="35" t="s">
        <v>8</v>
      </c>
      <c r="D114" s="35" t="s">
        <v>46</v>
      </c>
      <c r="E114" s="36" t="s">
        <v>267</v>
      </c>
      <c r="F114" s="82" t="s">
        <v>31</v>
      </c>
      <c r="G114" s="47">
        <v>150000</v>
      </c>
      <c r="H114" s="47"/>
      <c r="I114" s="47">
        <f t="shared" si="6"/>
        <v>150000</v>
      </c>
      <c r="J114" s="121">
        <v>150000</v>
      </c>
      <c r="K114" s="120"/>
      <c r="L114" s="126">
        <f t="shared" si="5"/>
        <v>0</v>
      </c>
    </row>
    <row r="115" spans="1:12" s="8" customFormat="1" ht="48.6" customHeight="1" x14ac:dyDescent="0.25">
      <c r="A115" s="5" t="s">
        <v>234</v>
      </c>
      <c r="B115" s="32" t="s">
        <v>76</v>
      </c>
      <c r="C115" s="32" t="s">
        <v>8</v>
      </c>
      <c r="D115" s="32" t="s">
        <v>46</v>
      </c>
      <c r="E115" s="33" t="s">
        <v>235</v>
      </c>
      <c r="F115" s="80"/>
      <c r="G115" s="67">
        <f>G116</f>
        <v>134949</v>
      </c>
      <c r="H115" s="67">
        <f>H116</f>
        <v>0</v>
      </c>
      <c r="I115" s="67">
        <f t="shared" si="6"/>
        <v>134949</v>
      </c>
      <c r="J115" s="119">
        <f>J116</f>
        <v>134949</v>
      </c>
      <c r="K115" s="120">
        <f>K116</f>
        <v>0</v>
      </c>
      <c r="L115" s="126">
        <f t="shared" si="5"/>
        <v>0</v>
      </c>
    </row>
    <row r="116" spans="1:12" s="8" customFormat="1" ht="33.6" customHeight="1" x14ac:dyDescent="0.25">
      <c r="A116" s="18" t="s">
        <v>236</v>
      </c>
      <c r="B116" s="35" t="s">
        <v>76</v>
      </c>
      <c r="C116" s="35" t="s">
        <v>8</v>
      </c>
      <c r="D116" s="35" t="s">
        <v>46</v>
      </c>
      <c r="E116" s="36" t="s">
        <v>235</v>
      </c>
      <c r="F116" s="82" t="s">
        <v>10</v>
      </c>
      <c r="G116" s="47">
        <f>G117</f>
        <v>134949</v>
      </c>
      <c r="H116" s="47">
        <f>H117</f>
        <v>0</v>
      </c>
      <c r="I116" s="47">
        <f t="shared" si="6"/>
        <v>134949</v>
      </c>
      <c r="J116" s="121">
        <f>J117</f>
        <v>134949</v>
      </c>
      <c r="K116" s="122">
        <f>K117</f>
        <v>0</v>
      </c>
      <c r="L116" s="126">
        <f t="shared" si="5"/>
        <v>0</v>
      </c>
    </row>
    <row r="117" spans="1:12" s="8" customFormat="1" ht="48.6" customHeight="1" x14ac:dyDescent="0.25">
      <c r="A117" s="18" t="s">
        <v>178</v>
      </c>
      <c r="B117" s="35" t="s">
        <v>76</v>
      </c>
      <c r="C117" s="35" t="s">
        <v>8</v>
      </c>
      <c r="D117" s="35" t="s">
        <v>46</v>
      </c>
      <c r="E117" s="36" t="s">
        <v>235</v>
      </c>
      <c r="F117" s="86" t="s">
        <v>95</v>
      </c>
      <c r="G117" s="47">
        <v>134949</v>
      </c>
      <c r="H117" s="47"/>
      <c r="I117" s="47">
        <f t="shared" si="6"/>
        <v>134949</v>
      </c>
      <c r="J117" s="121">
        <v>134949</v>
      </c>
      <c r="K117" s="122"/>
      <c r="L117" s="126">
        <f t="shared" si="5"/>
        <v>0</v>
      </c>
    </row>
    <row r="118" spans="1:12" ht="15.75" x14ac:dyDescent="0.2">
      <c r="A118" s="4" t="s">
        <v>63</v>
      </c>
      <c r="B118" s="30" t="s">
        <v>76</v>
      </c>
      <c r="C118" s="30" t="s">
        <v>8</v>
      </c>
      <c r="D118" s="30" t="s">
        <v>27</v>
      </c>
      <c r="E118" s="26"/>
      <c r="F118" s="80"/>
      <c r="G118" s="63">
        <f t="shared" ref="G118:K120" si="7">G119</f>
        <v>350000</v>
      </c>
      <c r="H118" s="63">
        <f t="shared" si="7"/>
        <v>0</v>
      </c>
      <c r="I118" s="63">
        <f t="shared" si="6"/>
        <v>350000</v>
      </c>
      <c r="J118" s="115">
        <f t="shared" si="7"/>
        <v>350000</v>
      </c>
      <c r="K118" s="116">
        <f t="shared" si="7"/>
        <v>0</v>
      </c>
      <c r="L118" s="127">
        <f t="shared" si="5"/>
        <v>0</v>
      </c>
    </row>
    <row r="119" spans="1:12" ht="31.5" x14ac:dyDescent="0.2">
      <c r="A119" s="5" t="s">
        <v>82</v>
      </c>
      <c r="B119" s="32" t="s">
        <v>76</v>
      </c>
      <c r="C119" s="32" t="s">
        <v>8</v>
      </c>
      <c r="D119" s="32" t="s">
        <v>27</v>
      </c>
      <c r="E119" s="33" t="s">
        <v>150</v>
      </c>
      <c r="F119" s="81"/>
      <c r="G119" s="41">
        <f t="shared" si="7"/>
        <v>350000</v>
      </c>
      <c r="H119" s="41">
        <f t="shared" si="7"/>
        <v>0</v>
      </c>
      <c r="I119" s="41">
        <f t="shared" si="6"/>
        <v>350000</v>
      </c>
      <c r="J119" s="119">
        <f t="shared" si="7"/>
        <v>350000</v>
      </c>
      <c r="K119" s="120">
        <f t="shared" si="7"/>
        <v>0</v>
      </c>
      <c r="L119" s="126">
        <f t="shared" si="5"/>
        <v>0</v>
      </c>
    </row>
    <row r="120" spans="1:12" s="9" customFormat="1" ht="15.75" x14ac:dyDescent="0.2">
      <c r="A120" s="18" t="s">
        <v>33</v>
      </c>
      <c r="B120" s="35" t="s">
        <v>76</v>
      </c>
      <c r="C120" s="35" t="s">
        <v>8</v>
      </c>
      <c r="D120" s="35" t="s">
        <v>27</v>
      </c>
      <c r="E120" s="36" t="s">
        <v>150</v>
      </c>
      <c r="F120" s="82" t="s">
        <v>34</v>
      </c>
      <c r="G120" s="47">
        <f t="shared" si="7"/>
        <v>350000</v>
      </c>
      <c r="H120" s="47">
        <f t="shared" si="7"/>
        <v>0</v>
      </c>
      <c r="I120" s="47">
        <f t="shared" si="6"/>
        <v>350000</v>
      </c>
      <c r="J120" s="121">
        <f t="shared" si="7"/>
        <v>350000</v>
      </c>
      <c r="K120" s="122">
        <f t="shared" si="7"/>
        <v>0</v>
      </c>
      <c r="L120" s="126">
        <f t="shared" si="5"/>
        <v>0</v>
      </c>
    </row>
    <row r="121" spans="1:12" s="9" customFormat="1" ht="63" x14ac:dyDescent="0.2">
      <c r="A121" s="18" t="s">
        <v>151</v>
      </c>
      <c r="B121" s="35" t="s">
        <v>76</v>
      </c>
      <c r="C121" s="35" t="s">
        <v>8</v>
      </c>
      <c r="D121" s="35" t="s">
        <v>27</v>
      </c>
      <c r="E121" s="36" t="s">
        <v>150</v>
      </c>
      <c r="F121" s="82" t="s">
        <v>91</v>
      </c>
      <c r="G121" s="47">
        <v>350000</v>
      </c>
      <c r="H121" s="47"/>
      <c r="I121" s="47">
        <f t="shared" si="6"/>
        <v>350000</v>
      </c>
      <c r="J121" s="121">
        <v>350000</v>
      </c>
      <c r="K121" s="122"/>
      <c r="L121" s="126">
        <f t="shared" si="5"/>
        <v>0</v>
      </c>
    </row>
    <row r="122" spans="1:12" ht="15.75" x14ac:dyDescent="0.2">
      <c r="A122" s="4" t="s">
        <v>83</v>
      </c>
      <c r="B122" s="30" t="s">
        <v>76</v>
      </c>
      <c r="C122" s="30" t="s">
        <v>8</v>
      </c>
      <c r="D122" s="30" t="s">
        <v>32</v>
      </c>
      <c r="E122" s="26"/>
      <c r="F122" s="80"/>
      <c r="G122" s="62">
        <f>G123+G126+G129+G132</f>
        <v>3625143.4299999997</v>
      </c>
      <c r="H122" s="62">
        <f>H123+H126+H129+H132</f>
        <v>0</v>
      </c>
      <c r="I122" s="62">
        <f t="shared" si="6"/>
        <v>3625143.4299999997</v>
      </c>
      <c r="J122" s="115">
        <f>J123+J126+J129+J132</f>
        <v>3625143.43</v>
      </c>
      <c r="K122" s="116">
        <f>K123+K126+K129+K132</f>
        <v>973620.29</v>
      </c>
      <c r="L122" s="127">
        <f t="shared" si="5"/>
        <v>0.26857428093541669</v>
      </c>
    </row>
    <row r="123" spans="1:12" ht="18.75" customHeight="1" x14ac:dyDescent="0.2">
      <c r="A123" s="5" t="s">
        <v>84</v>
      </c>
      <c r="B123" s="32" t="s">
        <v>76</v>
      </c>
      <c r="C123" s="32" t="s">
        <v>8</v>
      </c>
      <c r="D123" s="32" t="s">
        <v>32</v>
      </c>
      <c r="E123" s="33" t="s">
        <v>152</v>
      </c>
      <c r="F123" s="81"/>
      <c r="G123" s="41">
        <f>G124</f>
        <v>2101886</v>
      </c>
      <c r="H123" s="41">
        <f>H124</f>
        <v>0</v>
      </c>
      <c r="I123" s="41">
        <f t="shared" si="6"/>
        <v>2101886</v>
      </c>
      <c r="J123" s="119">
        <f>J124</f>
        <v>2101886</v>
      </c>
      <c r="K123" s="120">
        <f>K124</f>
        <v>798425.11</v>
      </c>
      <c r="L123" s="126">
        <f t="shared" si="5"/>
        <v>0.37986128172507927</v>
      </c>
    </row>
    <row r="124" spans="1:12" ht="31.5" x14ac:dyDescent="0.2">
      <c r="A124" s="18" t="s">
        <v>131</v>
      </c>
      <c r="B124" s="35" t="s">
        <v>76</v>
      </c>
      <c r="C124" s="35" t="s">
        <v>8</v>
      </c>
      <c r="D124" s="35" t="s">
        <v>32</v>
      </c>
      <c r="E124" s="36" t="s">
        <v>152</v>
      </c>
      <c r="F124" s="82" t="s">
        <v>30</v>
      </c>
      <c r="G124" s="47">
        <f>G125</f>
        <v>2101886</v>
      </c>
      <c r="H124" s="47">
        <f>H125</f>
        <v>0</v>
      </c>
      <c r="I124" s="47">
        <f t="shared" si="6"/>
        <v>2101886</v>
      </c>
      <c r="J124" s="121">
        <f>J125</f>
        <v>2101886</v>
      </c>
      <c r="K124" s="122">
        <f>K125</f>
        <v>798425.11</v>
      </c>
      <c r="L124" s="126">
        <f t="shared" si="5"/>
        <v>0.37986128172507927</v>
      </c>
    </row>
    <row r="125" spans="1:12" ht="52.15" customHeight="1" x14ac:dyDescent="0.2">
      <c r="A125" s="18" t="s">
        <v>206</v>
      </c>
      <c r="B125" s="35" t="s">
        <v>76</v>
      </c>
      <c r="C125" s="35" t="s">
        <v>8</v>
      </c>
      <c r="D125" s="35" t="s">
        <v>32</v>
      </c>
      <c r="E125" s="36" t="s">
        <v>152</v>
      </c>
      <c r="F125" s="82" t="s">
        <v>31</v>
      </c>
      <c r="G125" s="47">
        <v>2101886</v>
      </c>
      <c r="H125" s="47">
        <v>0</v>
      </c>
      <c r="I125" s="47">
        <f t="shared" si="6"/>
        <v>2101886</v>
      </c>
      <c r="J125" s="121">
        <v>2101886</v>
      </c>
      <c r="K125" s="122">
        <v>798425.11</v>
      </c>
      <c r="L125" s="126">
        <f t="shared" si="5"/>
        <v>0.37986128172507927</v>
      </c>
    </row>
    <row r="126" spans="1:12" ht="15.75" x14ac:dyDescent="0.2">
      <c r="A126" s="5" t="s">
        <v>45</v>
      </c>
      <c r="B126" s="32" t="s">
        <v>76</v>
      </c>
      <c r="C126" s="32" t="s">
        <v>8</v>
      </c>
      <c r="D126" s="32" t="s">
        <v>32</v>
      </c>
      <c r="E126" s="33" t="s">
        <v>153</v>
      </c>
      <c r="F126" s="81"/>
      <c r="G126" s="41">
        <f>G127</f>
        <v>609660</v>
      </c>
      <c r="H126" s="41">
        <f>H127</f>
        <v>0</v>
      </c>
      <c r="I126" s="41">
        <f t="shared" si="6"/>
        <v>609660</v>
      </c>
      <c r="J126" s="119">
        <f>J127</f>
        <v>609660</v>
      </c>
      <c r="K126" s="120">
        <f>K127</f>
        <v>0</v>
      </c>
      <c r="L126" s="126">
        <f t="shared" si="5"/>
        <v>0</v>
      </c>
    </row>
    <row r="127" spans="1:12" ht="31.5" x14ac:dyDescent="0.2">
      <c r="A127" s="18" t="s">
        <v>131</v>
      </c>
      <c r="B127" s="35" t="s">
        <v>76</v>
      </c>
      <c r="C127" s="35" t="s">
        <v>8</v>
      </c>
      <c r="D127" s="35" t="s">
        <v>32</v>
      </c>
      <c r="E127" s="36" t="s">
        <v>153</v>
      </c>
      <c r="F127" s="82" t="s">
        <v>30</v>
      </c>
      <c r="G127" s="47">
        <f>G128</f>
        <v>609660</v>
      </c>
      <c r="H127" s="47">
        <f>H128</f>
        <v>0</v>
      </c>
      <c r="I127" s="47">
        <f t="shared" si="6"/>
        <v>609660</v>
      </c>
      <c r="J127" s="121">
        <f>J128</f>
        <v>609660</v>
      </c>
      <c r="K127" s="122">
        <f>K128</f>
        <v>0</v>
      </c>
      <c r="L127" s="126">
        <f t="shared" si="5"/>
        <v>0</v>
      </c>
    </row>
    <row r="128" spans="1:12" ht="49.15" customHeight="1" x14ac:dyDescent="0.2">
      <c r="A128" s="18" t="s">
        <v>206</v>
      </c>
      <c r="B128" s="35" t="s">
        <v>76</v>
      </c>
      <c r="C128" s="35" t="s">
        <v>8</v>
      </c>
      <c r="D128" s="35" t="s">
        <v>32</v>
      </c>
      <c r="E128" s="36" t="s">
        <v>153</v>
      </c>
      <c r="F128" s="82" t="s">
        <v>31</v>
      </c>
      <c r="G128" s="47">
        <f>432660+177000</f>
        <v>609660</v>
      </c>
      <c r="H128" s="47"/>
      <c r="I128" s="47">
        <f t="shared" si="6"/>
        <v>609660</v>
      </c>
      <c r="J128" s="121">
        <v>609660</v>
      </c>
      <c r="K128" s="122"/>
      <c r="L128" s="126">
        <f t="shared" si="5"/>
        <v>0</v>
      </c>
    </row>
    <row r="129" spans="1:12" ht="18" customHeight="1" x14ac:dyDescent="0.2">
      <c r="A129" s="5" t="s">
        <v>94</v>
      </c>
      <c r="B129" s="32" t="s">
        <v>76</v>
      </c>
      <c r="C129" s="32" t="s">
        <v>8</v>
      </c>
      <c r="D129" s="32" t="s">
        <v>32</v>
      </c>
      <c r="E129" s="33" t="s">
        <v>154</v>
      </c>
      <c r="F129" s="82"/>
      <c r="G129" s="41">
        <f>G130</f>
        <v>100000</v>
      </c>
      <c r="H129" s="41">
        <f>H130</f>
        <v>0</v>
      </c>
      <c r="I129" s="41">
        <f t="shared" si="6"/>
        <v>100000</v>
      </c>
      <c r="J129" s="119">
        <f>J130</f>
        <v>100000</v>
      </c>
      <c r="K129" s="120">
        <f>K130</f>
        <v>0</v>
      </c>
      <c r="L129" s="126">
        <f t="shared" si="5"/>
        <v>0</v>
      </c>
    </row>
    <row r="130" spans="1:12" ht="18.75" customHeight="1" x14ac:dyDescent="0.2">
      <c r="A130" s="18" t="s">
        <v>33</v>
      </c>
      <c r="B130" s="35" t="s">
        <v>76</v>
      </c>
      <c r="C130" s="35" t="s">
        <v>8</v>
      </c>
      <c r="D130" s="35" t="s">
        <v>32</v>
      </c>
      <c r="E130" s="36" t="s">
        <v>154</v>
      </c>
      <c r="F130" s="82" t="s">
        <v>34</v>
      </c>
      <c r="G130" s="47">
        <f>G131</f>
        <v>100000</v>
      </c>
      <c r="H130" s="47">
        <f>H131</f>
        <v>0</v>
      </c>
      <c r="I130" s="47">
        <f t="shared" si="6"/>
        <v>100000</v>
      </c>
      <c r="J130" s="119">
        <f>J131</f>
        <v>100000</v>
      </c>
      <c r="K130" s="120">
        <f>K131</f>
        <v>0</v>
      </c>
      <c r="L130" s="126">
        <f t="shared" si="5"/>
        <v>0</v>
      </c>
    </row>
    <row r="131" spans="1:12" ht="67.900000000000006" customHeight="1" x14ac:dyDescent="0.2">
      <c r="A131" s="18" t="s">
        <v>151</v>
      </c>
      <c r="B131" s="35" t="s">
        <v>76</v>
      </c>
      <c r="C131" s="35" t="s">
        <v>8</v>
      </c>
      <c r="D131" s="35" t="s">
        <v>32</v>
      </c>
      <c r="E131" s="36" t="s">
        <v>154</v>
      </c>
      <c r="F131" s="82" t="s">
        <v>91</v>
      </c>
      <c r="G131" s="47">
        <v>100000</v>
      </c>
      <c r="H131" s="47"/>
      <c r="I131" s="47">
        <f t="shared" si="6"/>
        <v>100000</v>
      </c>
      <c r="J131" s="119">
        <v>100000</v>
      </c>
      <c r="K131" s="120"/>
      <c r="L131" s="126">
        <f t="shared" si="5"/>
        <v>0</v>
      </c>
    </row>
    <row r="132" spans="1:12" ht="31.5" x14ac:dyDescent="0.2">
      <c r="A132" s="5" t="s">
        <v>155</v>
      </c>
      <c r="B132" s="32" t="s">
        <v>76</v>
      </c>
      <c r="C132" s="32" t="s">
        <v>8</v>
      </c>
      <c r="D132" s="32" t="s">
        <v>32</v>
      </c>
      <c r="E132" s="33" t="s">
        <v>156</v>
      </c>
      <c r="F132" s="81"/>
      <c r="G132" s="41">
        <f>G133</f>
        <v>813597.42999999993</v>
      </c>
      <c r="H132" s="41">
        <f>H133</f>
        <v>0</v>
      </c>
      <c r="I132" s="41">
        <f t="shared" si="6"/>
        <v>813597.42999999993</v>
      </c>
      <c r="J132" s="119">
        <f>J133</f>
        <v>813597.43</v>
      </c>
      <c r="K132" s="120">
        <f>K133</f>
        <v>175195.18</v>
      </c>
      <c r="L132" s="126">
        <f t="shared" si="5"/>
        <v>0.21533398894831807</v>
      </c>
    </row>
    <row r="133" spans="1:12" ht="31.5" x14ac:dyDescent="0.2">
      <c r="A133" s="18" t="s">
        <v>131</v>
      </c>
      <c r="B133" s="35" t="s">
        <v>76</v>
      </c>
      <c r="C133" s="35" t="s">
        <v>8</v>
      </c>
      <c r="D133" s="35" t="s">
        <v>32</v>
      </c>
      <c r="E133" s="36" t="s">
        <v>156</v>
      </c>
      <c r="F133" s="82" t="s">
        <v>30</v>
      </c>
      <c r="G133" s="47">
        <f>G134</f>
        <v>813597.42999999993</v>
      </c>
      <c r="H133" s="47">
        <f>H134</f>
        <v>0</v>
      </c>
      <c r="I133" s="47">
        <f t="shared" si="6"/>
        <v>813597.42999999993</v>
      </c>
      <c r="J133" s="121">
        <f>J134</f>
        <v>813597.43</v>
      </c>
      <c r="K133" s="122">
        <f>K134</f>
        <v>175195.18</v>
      </c>
      <c r="L133" s="126">
        <f t="shared" si="5"/>
        <v>0.21533398894831807</v>
      </c>
    </row>
    <row r="134" spans="1:12" ht="49.15" customHeight="1" x14ac:dyDescent="0.2">
      <c r="A134" s="18" t="s">
        <v>206</v>
      </c>
      <c r="B134" s="35" t="s">
        <v>76</v>
      </c>
      <c r="C134" s="35" t="s">
        <v>8</v>
      </c>
      <c r="D134" s="35" t="s">
        <v>32</v>
      </c>
      <c r="E134" s="36" t="s">
        <v>156</v>
      </c>
      <c r="F134" s="82" t="s">
        <v>31</v>
      </c>
      <c r="G134" s="47">
        <f>324997+200000+288600.43</f>
        <v>813597.42999999993</v>
      </c>
      <c r="H134" s="47"/>
      <c r="I134" s="47">
        <f t="shared" si="6"/>
        <v>813597.42999999993</v>
      </c>
      <c r="J134" s="121">
        <v>813597.43</v>
      </c>
      <c r="K134" s="122">
        <v>175195.18</v>
      </c>
      <c r="L134" s="126">
        <f t="shared" si="5"/>
        <v>0.21533398894831807</v>
      </c>
    </row>
    <row r="135" spans="1:12" ht="1.1499999999999999" hidden="1" customHeight="1" x14ac:dyDescent="0.2">
      <c r="A135" s="5" t="s">
        <v>231</v>
      </c>
      <c r="B135" s="32" t="s">
        <v>76</v>
      </c>
      <c r="C135" s="32" t="s">
        <v>8</v>
      </c>
      <c r="D135" s="32" t="s">
        <v>32</v>
      </c>
      <c r="E135" s="33" t="s">
        <v>232</v>
      </c>
      <c r="F135" s="81"/>
      <c r="G135" s="59"/>
      <c r="H135" s="59"/>
      <c r="I135" s="59">
        <f t="shared" si="6"/>
        <v>0</v>
      </c>
      <c r="J135" s="119"/>
      <c r="K135" s="120"/>
      <c r="L135" s="126" t="e">
        <f t="shared" si="5"/>
        <v>#DIV/0!</v>
      </c>
    </row>
    <row r="136" spans="1:12" ht="37.9" hidden="1" customHeight="1" x14ac:dyDescent="0.2">
      <c r="A136" s="18" t="s">
        <v>131</v>
      </c>
      <c r="B136" s="35" t="s">
        <v>76</v>
      </c>
      <c r="C136" s="35" t="s">
        <v>8</v>
      </c>
      <c r="D136" s="35" t="s">
        <v>32</v>
      </c>
      <c r="E136" s="36" t="s">
        <v>232</v>
      </c>
      <c r="F136" s="82" t="s">
        <v>30</v>
      </c>
      <c r="G136" s="60"/>
      <c r="H136" s="60"/>
      <c r="I136" s="60">
        <f t="shared" si="6"/>
        <v>0</v>
      </c>
      <c r="J136" s="119"/>
      <c r="K136" s="120"/>
      <c r="L136" s="126" t="e">
        <f t="shared" ref="L136:L199" si="8">K136/J136</f>
        <v>#DIV/0!</v>
      </c>
    </row>
    <row r="137" spans="1:12" ht="49.9" hidden="1" customHeight="1" x14ac:dyDescent="0.2">
      <c r="A137" s="18" t="s">
        <v>206</v>
      </c>
      <c r="B137" s="35" t="s">
        <v>76</v>
      </c>
      <c r="C137" s="35" t="s">
        <v>8</v>
      </c>
      <c r="D137" s="35" t="s">
        <v>32</v>
      </c>
      <c r="E137" s="36" t="s">
        <v>232</v>
      </c>
      <c r="F137" s="82" t="s">
        <v>31</v>
      </c>
      <c r="G137" s="60"/>
      <c r="H137" s="60"/>
      <c r="I137" s="60">
        <f t="shared" si="6"/>
        <v>0</v>
      </c>
      <c r="J137" s="119"/>
      <c r="K137" s="120"/>
      <c r="L137" s="126" t="e">
        <f t="shared" si="8"/>
        <v>#DIV/0!</v>
      </c>
    </row>
    <row r="138" spans="1:12" ht="34.5" customHeight="1" x14ac:dyDescent="0.2">
      <c r="A138" s="4" t="s">
        <v>24</v>
      </c>
      <c r="B138" s="30" t="s">
        <v>76</v>
      </c>
      <c r="C138" s="30" t="s">
        <v>8</v>
      </c>
      <c r="D138" s="30" t="s">
        <v>8</v>
      </c>
      <c r="E138" s="26"/>
      <c r="F138" s="80"/>
      <c r="G138" s="62">
        <f t="shared" ref="G138:K140" si="9">G139</f>
        <v>640500</v>
      </c>
      <c r="H138" s="62">
        <f t="shared" si="9"/>
        <v>0</v>
      </c>
      <c r="I138" s="62">
        <f t="shared" si="6"/>
        <v>640500</v>
      </c>
      <c r="J138" s="115">
        <f t="shared" si="9"/>
        <v>640500</v>
      </c>
      <c r="K138" s="116">
        <f t="shared" si="9"/>
        <v>0</v>
      </c>
      <c r="L138" s="127">
        <f t="shared" si="8"/>
        <v>0</v>
      </c>
    </row>
    <row r="139" spans="1:12" ht="36.75" customHeight="1" x14ac:dyDescent="0.2">
      <c r="A139" s="5" t="s">
        <v>107</v>
      </c>
      <c r="B139" s="32" t="s">
        <v>76</v>
      </c>
      <c r="C139" s="32" t="s">
        <v>8</v>
      </c>
      <c r="D139" s="32" t="s">
        <v>8</v>
      </c>
      <c r="E139" s="33" t="s">
        <v>157</v>
      </c>
      <c r="F139" s="81"/>
      <c r="G139" s="41">
        <f t="shared" si="9"/>
        <v>640500</v>
      </c>
      <c r="H139" s="41">
        <f t="shared" si="9"/>
        <v>0</v>
      </c>
      <c r="I139" s="41">
        <f t="shared" si="6"/>
        <v>640500</v>
      </c>
      <c r="J139" s="119">
        <f t="shared" si="9"/>
        <v>640500</v>
      </c>
      <c r="K139" s="120">
        <f t="shared" si="9"/>
        <v>0</v>
      </c>
      <c r="L139" s="126">
        <f t="shared" si="8"/>
        <v>0</v>
      </c>
    </row>
    <row r="140" spans="1:12" ht="31.5" customHeight="1" x14ac:dyDescent="0.2">
      <c r="A140" s="18" t="s">
        <v>131</v>
      </c>
      <c r="B140" s="35" t="s">
        <v>76</v>
      </c>
      <c r="C140" s="35" t="s">
        <v>8</v>
      </c>
      <c r="D140" s="35" t="s">
        <v>8</v>
      </c>
      <c r="E140" s="36" t="s">
        <v>157</v>
      </c>
      <c r="F140" s="82" t="s">
        <v>30</v>
      </c>
      <c r="G140" s="47">
        <f t="shared" si="9"/>
        <v>640500</v>
      </c>
      <c r="H140" s="47">
        <f t="shared" si="9"/>
        <v>0</v>
      </c>
      <c r="I140" s="47">
        <f t="shared" si="6"/>
        <v>640500</v>
      </c>
      <c r="J140" s="121">
        <f t="shared" si="9"/>
        <v>640500</v>
      </c>
      <c r="K140" s="122">
        <f t="shared" si="9"/>
        <v>0</v>
      </c>
      <c r="L140" s="126">
        <f t="shared" si="8"/>
        <v>0</v>
      </c>
    </row>
    <row r="141" spans="1:12" ht="51.6" customHeight="1" x14ac:dyDescent="0.2">
      <c r="A141" s="18" t="s">
        <v>206</v>
      </c>
      <c r="B141" s="35" t="s">
        <v>76</v>
      </c>
      <c r="C141" s="35" t="s">
        <v>8</v>
      </c>
      <c r="D141" s="35" t="s">
        <v>8</v>
      </c>
      <c r="E141" s="36" t="s">
        <v>157</v>
      </c>
      <c r="F141" s="82" t="s">
        <v>31</v>
      </c>
      <c r="G141" s="47">
        <f>3000+637500</f>
        <v>640500</v>
      </c>
      <c r="H141" s="47"/>
      <c r="I141" s="47">
        <f t="shared" si="6"/>
        <v>640500</v>
      </c>
      <c r="J141" s="121">
        <v>640500</v>
      </c>
      <c r="K141" s="122"/>
      <c r="L141" s="126">
        <f t="shared" si="8"/>
        <v>0</v>
      </c>
    </row>
    <row r="142" spans="1:12" s="10" customFormat="1" ht="19.149999999999999" customHeight="1" x14ac:dyDescent="0.25">
      <c r="A142" s="7" t="s">
        <v>64</v>
      </c>
      <c r="B142" s="30" t="s">
        <v>76</v>
      </c>
      <c r="C142" s="30" t="s">
        <v>9</v>
      </c>
      <c r="D142" s="26"/>
      <c r="E142" s="26"/>
      <c r="F142" s="80"/>
      <c r="G142" s="62">
        <f>G143+G153+G172</f>
        <v>15846134.5</v>
      </c>
      <c r="H142" s="62" t="e">
        <f>H143+H153</f>
        <v>#REF!</v>
      </c>
      <c r="I142" s="62" t="e">
        <f t="shared" si="6"/>
        <v>#REF!</v>
      </c>
      <c r="J142" s="115">
        <f>J143+J153+J172</f>
        <v>15846134.5</v>
      </c>
      <c r="K142" s="116">
        <f>K143+K153+K172</f>
        <v>2980502.4</v>
      </c>
      <c r="L142" s="127">
        <f t="shared" si="8"/>
        <v>0.18809018691593207</v>
      </c>
    </row>
    <row r="143" spans="1:12" s="10" customFormat="1" ht="17.45" customHeight="1" x14ac:dyDescent="0.25">
      <c r="A143" s="4" t="s">
        <v>65</v>
      </c>
      <c r="B143" s="31" t="s">
        <v>76</v>
      </c>
      <c r="C143" s="30" t="s">
        <v>9</v>
      </c>
      <c r="D143" s="30" t="s">
        <v>46</v>
      </c>
      <c r="E143" s="26"/>
      <c r="F143" s="80"/>
      <c r="G143" s="62">
        <f>G144+G147</f>
        <v>505968.5</v>
      </c>
      <c r="H143" s="62" t="e">
        <f t="shared" ref="G143:K145" si="10">H144</f>
        <v>#REF!</v>
      </c>
      <c r="I143" s="62" t="e">
        <f t="shared" si="6"/>
        <v>#REF!</v>
      </c>
      <c r="J143" s="115">
        <f>J144+J147</f>
        <v>505968.5</v>
      </c>
      <c r="K143" s="116">
        <f>K144+K147</f>
        <v>0</v>
      </c>
      <c r="L143" s="127">
        <f t="shared" si="8"/>
        <v>0</v>
      </c>
    </row>
    <row r="144" spans="1:12" s="10" customFormat="1" ht="48.75" customHeight="1" x14ac:dyDescent="0.25">
      <c r="A144" s="5" t="s">
        <v>269</v>
      </c>
      <c r="B144" s="32" t="s">
        <v>76</v>
      </c>
      <c r="C144" s="34" t="s">
        <v>9</v>
      </c>
      <c r="D144" s="34" t="s">
        <v>46</v>
      </c>
      <c r="E144" s="32" t="s">
        <v>268</v>
      </c>
      <c r="F144" s="81"/>
      <c r="G144" s="41">
        <f t="shared" si="10"/>
        <v>48188</v>
      </c>
      <c r="H144" s="41" t="e">
        <f t="shared" si="10"/>
        <v>#REF!</v>
      </c>
      <c r="I144" s="41" t="e">
        <f>SUM(G144:H144)</f>
        <v>#REF!</v>
      </c>
      <c r="J144" s="119">
        <f t="shared" si="10"/>
        <v>48188</v>
      </c>
      <c r="K144" s="120">
        <f t="shared" si="10"/>
        <v>0</v>
      </c>
      <c r="L144" s="126">
        <f t="shared" si="8"/>
        <v>0</v>
      </c>
    </row>
    <row r="145" spans="1:12" s="10" customFormat="1" ht="50.45" customHeight="1" x14ac:dyDescent="0.25">
      <c r="A145" s="18" t="s">
        <v>247</v>
      </c>
      <c r="B145" s="35" t="s">
        <v>76</v>
      </c>
      <c r="C145" s="35" t="s">
        <v>9</v>
      </c>
      <c r="D145" s="36" t="s">
        <v>46</v>
      </c>
      <c r="E145" s="36" t="s">
        <v>268</v>
      </c>
      <c r="F145" s="82" t="s">
        <v>215</v>
      </c>
      <c r="G145" s="47">
        <f t="shared" si="10"/>
        <v>48188</v>
      </c>
      <c r="H145" s="47" t="e">
        <f t="shared" si="10"/>
        <v>#REF!</v>
      </c>
      <c r="I145" s="47" t="e">
        <f>SUM(G145:H145)</f>
        <v>#REF!</v>
      </c>
      <c r="J145" s="121">
        <f t="shared" si="10"/>
        <v>48188</v>
      </c>
      <c r="K145" s="122">
        <f t="shared" si="10"/>
        <v>0</v>
      </c>
      <c r="L145" s="126">
        <f t="shared" si="8"/>
        <v>0</v>
      </c>
    </row>
    <row r="146" spans="1:12" s="10" customFormat="1" ht="18" customHeight="1" x14ac:dyDescent="0.25">
      <c r="A146" s="18" t="s">
        <v>213</v>
      </c>
      <c r="B146" s="35" t="s">
        <v>76</v>
      </c>
      <c r="C146" s="35" t="s">
        <v>9</v>
      </c>
      <c r="D146" s="36" t="s">
        <v>46</v>
      </c>
      <c r="E146" s="36" t="s">
        <v>268</v>
      </c>
      <c r="F146" s="82" t="s">
        <v>214</v>
      </c>
      <c r="G146" s="47">
        <v>48188</v>
      </c>
      <c r="H146" s="47" t="e">
        <f>#REF!</f>
        <v>#REF!</v>
      </c>
      <c r="I146" s="47" t="e">
        <f>SUM(G146:H146)</f>
        <v>#REF!</v>
      </c>
      <c r="J146" s="121">
        <v>48188</v>
      </c>
      <c r="K146" s="123"/>
      <c r="L146" s="126">
        <f t="shared" si="8"/>
        <v>0</v>
      </c>
    </row>
    <row r="147" spans="1:12" s="10" customFormat="1" ht="35.25" customHeight="1" x14ac:dyDescent="0.25">
      <c r="A147" s="5" t="s">
        <v>211</v>
      </c>
      <c r="B147" s="32" t="s">
        <v>76</v>
      </c>
      <c r="C147" s="34" t="s">
        <v>9</v>
      </c>
      <c r="D147" s="34" t="s">
        <v>46</v>
      </c>
      <c r="E147" s="32" t="s">
        <v>212</v>
      </c>
      <c r="F147" s="81"/>
      <c r="G147" s="41">
        <f>G148</f>
        <v>457780.5</v>
      </c>
      <c r="H147" s="40"/>
      <c r="I147" s="40">
        <f t="shared" si="6"/>
        <v>457780.5</v>
      </c>
      <c r="J147" s="119">
        <f>J148</f>
        <v>457780.5</v>
      </c>
      <c r="K147" s="120">
        <f>K148</f>
        <v>0</v>
      </c>
      <c r="L147" s="126">
        <f t="shared" si="8"/>
        <v>0</v>
      </c>
    </row>
    <row r="148" spans="1:12" s="10" customFormat="1" ht="30.75" customHeight="1" x14ac:dyDescent="0.25">
      <c r="A148" s="18" t="s">
        <v>247</v>
      </c>
      <c r="B148" s="35" t="s">
        <v>76</v>
      </c>
      <c r="C148" s="35" t="s">
        <v>9</v>
      </c>
      <c r="D148" s="36" t="s">
        <v>46</v>
      </c>
      <c r="E148" s="36" t="s">
        <v>212</v>
      </c>
      <c r="F148" s="82" t="s">
        <v>215</v>
      </c>
      <c r="G148" s="47">
        <f>G149</f>
        <v>457780.5</v>
      </c>
      <c r="H148" s="40"/>
      <c r="I148" s="40">
        <f t="shared" si="6"/>
        <v>457780.5</v>
      </c>
      <c r="J148" s="121">
        <f>J149</f>
        <v>457780.5</v>
      </c>
      <c r="K148" s="122">
        <f>K149</f>
        <v>0</v>
      </c>
      <c r="L148" s="126">
        <f t="shared" si="8"/>
        <v>0</v>
      </c>
    </row>
    <row r="149" spans="1:12" s="10" customFormat="1" ht="21" customHeight="1" x14ac:dyDescent="0.25">
      <c r="A149" s="18" t="s">
        <v>213</v>
      </c>
      <c r="B149" s="35" t="s">
        <v>76</v>
      </c>
      <c r="C149" s="35" t="s">
        <v>9</v>
      </c>
      <c r="D149" s="36" t="s">
        <v>46</v>
      </c>
      <c r="E149" s="36" t="s">
        <v>212</v>
      </c>
      <c r="F149" s="82" t="s">
        <v>214</v>
      </c>
      <c r="G149" s="47">
        <v>457780.5</v>
      </c>
      <c r="H149" s="47"/>
      <c r="I149" s="47">
        <f t="shared" si="6"/>
        <v>457780.5</v>
      </c>
      <c r="J149" s="121">
        <v>457780.5</v>
      </c>
      <c r="K149" s="123"/>
      <c r="L149" s="126">
        <f t="shared" si="8"/>
        <v>0</v>
      </c>
    </row>
    <row r="150" spans="1:12" s="10" customFormat="1" ht="0.75" hidden="1" customHeight="1" x14ac:dyDescent="0.25">
      <c r="A150" s="5" t="s">
        <v>229</v>
      </c>
      <c r="B150" s="32" t="s">
        <v>76</v>
      </c>
      <c r="C150" s="32" t="s">
        <v>9</v>
      </c>
      <c r="D150" s="33" t="s">
        <v>46</v>
      </c>
      <c r="E150" s="33" t="s">
        <v>230</v>
      </c>
      <c r="F150" s="82"/>
      <c r="G150" s="47"/>
      <c r="H150" s="47"/>
      <c r="I150" s="47">
        <f t="shared" ref="I150:I213" si="11">SUM(G150:H150)</f>
        <v>0</v>
      </c>
      <c r="J150" s="115"/>
      <c r="K150" s="116"/>
      <c r="L150" s="126" t="e">
        <f t="shared" si="8"/>
        <v>#DIV/0!</v>
      </c>
    </row>
    <row r="151" spans="1:12" s="10" customFormat="1" ht="35.25" hidden="1" customHeight="1" x14ac:dyDescent="0.25">
      <c r="A151" s="18" t="s">
        <v>247</v>
      </c>
      <c r="B151" s="35" t="s">
        <v>76</v>
      </c>
      <c r="C151" s="35" t="s">
        <v>9</v>
      </c>
      <c r="D151" s="36" t="s">
        <v>46</v>
      </c>
      <c r="E151" s="36" t="s">
        <v>230</v>
      </c>
      <c r="F151" s="82" t="s">
        <v>215</v>
      </c>
      <c r="G151" s="47"/>
      <c r="H151" s="47"/>
      <c r="I151" s="47">
        <f t="shared" si="11"/>
        <v>0</v>
      </c>
      <c r="J151" s="115"/>
      <c r="K151" s="116"/>
      <c r="L151" s="126" t="e">
        <f t="shared" si="8"/>
        <v>#DIV/0!</v>
      </c>
    </row>
    <row r="152" spans="1:12" s="10" customFormat="1" ht="49.5" hidden="1" customHeight="1" x14ac:dyDescent="0.25">
      <c r="A152" s="18" t="s">
        <v>213</v>
      </c>
      <c r="B152" s="35" t="s">
        <v>76</v>
      </c>
      <c r="C152" s="35" t="s">
        <v>9</v>
      </c>
      <c r="D152" s="36" t="s">
        <v>46</v>
      </c>
      <c r="E152" s="36" t="s">
        <v>230</v>
      </c>
      <c r="F152" s="82" t="s">
        <v>214</v>
      </c>
      <c r="G152" s="47"/>
      <c r="H152" s="47"/>
      <c r="I152" s="47">
        <f t="shared" si="11"/>
        <v>0</v>
      </c>
      <c r="J152" s="115"/>
      <c r="K152" s="116"/>
      <c r="L152" s="126" t="e">
        <f t="shared" si="8"/>
        <v>#DIV/0!</v>
      </c>
    </row>
    <row r="153" spans="1:12" s="14" customFormat="1" ht="21" customHeight="1" x14ac:dyDescent="0.2">
      <c r="A153" s="27" t="s">
        <v>66</v>
      </c>
      <c r="B153" s="31" t="s">
        <v>76</v>
      </c>
      <c r="C153" s="31" t="s">
        <v>9</v>
      </c>
      <c r="D153" s="31" t="s">
        <v>27</v>
      </c>
      <c r="E153" s="45"/>
      <c r="F153" s="80"/>
      <c r="G153" s="71">
        <f>G154+G166+G169+G157+G160</f>
        <v>15330166</v>
      </c>
      <c r="H153" s="71" t="e">
        <f>H154+H166+H169+H157</f>
        <v>#REF!</v>
      </c>
      <c r="I153" s="71" t="e">
        <f t="shared" si="11"/>
        <v>#REF!</v>
      </c>
      <c r="J153" s="124">
        <f>J154+J166+J169+J157+J160</f>
        <v>15330166</v>
      </c>
      <c r="K153" s="125">
        <f>K154+K166+K169+K157+K160</f>
        <v>2980502.4</v>
      </c>
      <c r="L153" s="127">
        <f t="shared" si="8"/>
        <v>0.19442075186922306</v>
      </c>
    </row>
    <row r="154" spans="1:12" ht="15.75" x14ac:dyDescent="0.2">
      <c r="A154" s="5" t="s">
        <v>106</v>
      </c>
      <c r="B154" s="32" t="s">
        <v>76</v>
      </c>
      <c r="C154" s="34" t="s">
        <v>9</v>
      </c>
      <c r="D154" s="34" t="s">
        <v>27</v>
      </c>
      <c r="E154" s="33" t="s">
        <v>158</v>
      </c>
      <c r="F154" s="81"/>
      <c r="G154" s="41">
        <f>G155</f>
        <v>12266285</v>
      </c>
      <c r="H154" s="41" t="e">
        <f>H155</f>
        <v>#REF!</v>
      </c>
      <c r="I154" s="41" t="e">
        <f t="shared" si="11"/>
        <v>#REF!</v>
      </c>
      <c r="J154" s="119">
        <f>J155</f>
        <v>12266285</v>
      </c>
      <c r="K154" s="120">
        <f>K155</f>
        <v>2980502.4</v>
      </c>
      <c r="L154" s="127">
        <f t="shared" si="8"/>
        <v>0.24298329934450405</v>
      </c>
    </row>
    <row r="155" spans="1:12" ht="47.25" x14ac:dyDescent="0.2">
      <c r="A155" s="18" t="s">
        <v>181</v>
      </c>
      <c r="B155" s="35" t="s">
        <v>76</v>
      </c>
      <c r="C155" s="37" t="s">
        <v>9</v>
      </c>
      <c r="D155" s="37" t="s">
        <v>27</v>
      </c>
      <c r="E155" s="36" t="s">
        <v>158</v>
      </c>
      <c r="F155" s="82" t="s">
        <v>10</v>
      </c>
      <c r="G155" s="47">
        <f>G156</f>
        <v>12266285</v>
      </c>
      <c r="H155" s="47" t="e">
        <f>#REF!</f>
        <v>#REF!</v>
      </c>
      <c r="I155" s="47" t="e">
        <f t="shared" si="11"/>
        <v>#REF!</v>
      </c>
      <c r="J155" s="121">
        <f>J156</f>
        <v>12266285</v>
      </c>
      <c r="K155" s="122">
        <f>K156</f>
        <v>2980502.4</v>
      </c>
      <c r="L155" s="126">
        <f t="shared" si="8"/>
        <v>0.24298329934450405</v>
      </c>
    </row>
    <row r="156" spans="1:12" ht="18" customHeight="1" x14ac:dyDescent="0.25">
      <c r="A156" s="74" t="s">
        <v>277</v>
      </c>
      <c r="B156" s="35" t="s">
        <v>76</v>
      </c>
      <c r="C156" s="37" t="s">
        <v>9</v>
      </c>
      <c r="D156" s="37" t="s">
        <v>27</v>
      </c>
      <c r="E156" s="36" t="s">
        <v>158</v>
      </c>
      <c r="F156" s="82" t="s">
        <v>274</v>
      </c>
      <c r="G156" s="47">
        <v>12266285</v>
      </c>
      <c r="H156" s="47"/>
      <c r="I156" s="47"/>
      <c r="J156" s="121">
        <v>12266285</v>
      </c>
      <c r="K156" s="122">
        <v>2980502.4</v>
      </c>
      <c r="L156" s="126">
        <f t="shared" si="8"/>
        <v>0.24298329934450405</v>
      </c>
    </row>
    <row r="157" spans="1:12" s="29" customFormat="1" ht="50.25" customHeight="1" x14ac:dyDescent="0.2">
      <c r="A157" s="5" t="s">
        <v>269</v>
      </c>
      <c r="B157" s="32" t="s">
        <v>76</v>
      </c>
      <c r="C157" s="34" t="s">
        <v>9</v>
      </c>
      <c r="D157" s="34" t="s">
        <v>27</v>
      </c>
      <c r="E157" s="33" t="s">
        <v>268</v>
      </c>
      <c r="F157" s="81"/>
      <c r="G157" s="41">
        <f>G158</f>
        <v>290913</v>
      </c>
      <c r="H157" s="41" t="e">
        <f>H158</f>
        <v>#REF!</v>
      </c>
      <c r="I157" s="41" t="e">
        <f t="shared" si="11"/>
        <v>#REF!</v>
      </c>
      <c r="J157" s="119">
        <f>J158</f>
        <v>290913</v>
      </c>
      <c r="K157" s="120">
        <f>K158</f>
        <v>0</v>
      </c>
      <c r="L157" s="126">
        <f t="shared" si="8"/>
        <v>0</v>
      </c>
    </row>
    <row r="158" spans="1:12" ht="47.45" customHeight="1" x14ac:dyDescent="0.2">
      <c r="A158" s="18" t="s">
        <v>247</v>
      </c>
      <c r="B158" s="35" t="s">
        <v>76</v>
      </c>
      <c r="C158" s="37" t="s">
        <v>9</v>
      </c>
      <c r="D158" s="37" t="s">
        <v>27</v>
      </c>
      <c r="E158" s="36" t="s">
        <v>268</v>
      </c>
      <c r="F158" s="82" t="s">
        <v>215</v>
      </c>
      <c r="G158" s="47">
        <f>G159</f>
        <v>290913</v>
      </c>
      <c r="H158" s="47" t="e">
        <f>H159</f>
        <v>#REF!</v>
      </c>
      <c r="I158" s="47" t="e">
        <f t="shared" si="11"/>
        <v>#REF!</v>
      </c>
      <c r="J158" s="121">
        <f>J159</f>
        <v>290913</v>
      </c>
      <c r="K158" s="122">
        <f>K159</f>
        <v>0</v>
      </c>
      <c r="L158" s="126">
        <f t="shared" si="8"/>
        <v>0</v>
      </c>
    </row>
    <row r="159" spans="1:12" ht="19.899999999999999" customHeight="1" x14ac:dyDescent="0.2">
      <c r="A159" s="18" t="s">
        <v>213</v>
      </c>
      <c r="B159" s="35" t="s">
        <v>76</v>
      </c>
      <c r="C159" s="37" t="s">
        <v>9</v>
      </c>
      <c r="D159" s="37" t="s">
        <v>27</v>
      </c>
      <c r="E159" s="36" t="s">
        <v>268</v>
      </c>
      <c r="F159" s="82" t="s">
        <v>214</v>
      </c>
      <c r="G159" s="47">
        <v>290913</v>
      </c>
      <c r="H159" s="47" t="e">
        <f>#REF!</f>
        <v>#REF!</v>
      </c>
      <c r="I159" s="47" t="e">
        <f t="shared" si="11"/>
        <v>#REF!</v>
      </c>
      <c r="J159" s="121">
        <v>290913</v>
      </c>
      <c r="K159" s="122"/>
      <c r="L159" s="126">
        <f t="shared" si="8"/>
        <v>0</v>
      </c>
    </row>
    <row r="160" spans="1:12" ht="32.25" customHeight="1" x14ac:dyDescent="0.2">
      <c r="A160" s="5" t="s">
        <v>211</v>
      </c>
      <c r="B160" s="32" t="s">
        <v>76</v>
      </c>
      <c r="C160" s="34" t="s">
        <v>9</v>
      </c>
      <c r="D160" s="34" t="s">
        <v>27</v>
      </c>
      <c r="E160" s="32" t="s">
        <v>212</v>
      </c>
      <c r="F160" s="81"/>
      <c r="G160" s="41">
        <f>G161</f>
        <v>2763668</v>
      </c>
      <c r="H160" s="60"/>
      <c r="I160" s="60">
        <f t="shared" si="11"/>
        <v>2763668</v>
      </c>
      <c r="J160" s="119">
        <f>J161</f>
        <v>2763668</v>
      </c>
      <c r="K160" s="120">
        <f>K161</f>
        <v>0</v>
      </c>
      <c r="L160" s="126">
        <f t="shared" si="8"/>
        <v>0</v>
      </c>
    </row>
    <row r="161" spans="1:12" ht="51" customHeight="1" x14ac:dyDescent="0.2">
      <c r="A161" s="18" t="s">
        <v>247</v>
      </c>
      <c r="B161" s="35" t="s">
        <v>76</v>
      </c>
      <c r="C161" s="37" t="s">
        <v>9</v>
      </c>
      <c r="D161" s="37" t="s">
        <v>27</v>
      </c>
      <c r="E161" s="36" t="s">
        <v>212</v>
      </c>
      <c r="F161" s="82" t="s">
        <v>215</v>
      </c>
      <c r="G161" s="47">
        <f>G162</f>
        <v>2763668</v>
      </c>
      <c r="H161" s="60"/>
      <c r="I161" s="60">
        <f t="shared" si="11"/>
        <v>2763668</v>
      </c>
      <c r="J161" s="121">
        <f>J162</f>
        <v>2763668</v>
      </c>
      <c r="K161" s="122">
        <f>K162</f>
        <v>0</v>
      </c>
      <c r="L161" s="126">
        <f t="shared" si="8"/>
        <v>0</v>
      </c>
    </row>
    <row r="162" spans="1:12" ht="24.75" customHeight="1" x14ac:dyDescent="0.2">
      <c r="A162" s="18" t="s">
        <v>213</v>
      </c>
      <c r="B162" s="35" t="s">
        <v>76</v>
      </c>
      <c r="C162" s="37" t="s">
        <v>9</v>
      </c>
      <c r="D162" s="37" t="s">
        <v>27</v>
      </c>
      <c r="E162" s="36" t="s">
        <v>212</v>
      </c>
      <c r="F162" s="82" t="s">
        <v>214</v>
      </c>
      <c r="G162" s="47">
        <v>2763668</v>
      </c>
      <c r="H162" s="60"/>
      <c r="I162" s="60">
        <f t="shared" si="11"/>
        <v>2763668</v>
      </c>
      <c r="J162" s="121">
        <v>2763668</v>
      </c>
      <c r="K162" s="122"/>
      <c r="L162" s="126">
        <f t="shared" si="8"/>
        <v>0</v>
      </c>
    </row>
    <row r="163" spans="1:12" ht="30" hidden="1" customHeight="1" x14ac:dyDescent="0.2">
      <c r="A163" s="5" t="s">
        <v>244</v>
      </c>
      <c r="B163" s="32" t="s">
        <v>76</v>
      </c>
      <c r="C163" s="34" t="s">
        <v>9</v>
      </c>
      <c r="D163" s="34" t="s">
        <v>27</v>
      </c>
      <c r="E163" s="33" t="s">
        <v>245</v>
      </c>
      <c r="F163" s="81"/>
      <c r="G163" s="60"/>
      <c r="H163" s="60"/>
      <c r="I163" s="60">
        <f t="shared" si="11"/>
        <v>0</v>
      </c>
      <c r="J163" s="119"/>
      <c r="K163" s="120"/>
      <c r="L163" s="126" t="e">
        <f t="shared" si="8"/>
        <v>#DIV/0!</v>
      </c>
    </row>
    <row r="164" spans="1:12" ht="38.25" hidden="1" customHeight="1" x14ac:dyDescent="0.2">
      <c r="A164" s="18" t="s">
        <v>181</v>
      </c>
      <c r="B164" s="35" t="s">
        <v>76</v>
      </c>
      <c r="C164" s="37" t="s">
        <v>9</v>
      </c>
      <c r="D164" s="37" t="s">
        <v>27</v>
      </c>
      <c r="E164" s="36" t="s">
        <v>245</v>
      </c>
      <c r="F164" s="82" t="s">
        <v>10</v>
      </c>
      <c r="G164" s="60"/>
      <c r="H164" s="60"/>
      <c r="I164" s="60">
        <f t="shared" si="11"/>
        <v>0</v>
      </c>
      <c r="J164" s="119"/>
      <c r="K164" s="120"/>
      <c r="L164" s="126" t="e">
        <f t="shared" si="8"/>
        <v>#DIV/0!</v>
      </c>
    </row>
    <row r="165" spans="1:12" ht="39.75" hidden="1" customHeight="1" x14ac:dyDescent="0.2">
      <c r="A165" s="18" t="s">
        <v>16</v>
      </c>
      <c r="B165" s="35" t="s">
        <v>76</v>
      </c>
      <c r="C165" s="37" t="s">
        <v>9</v>
      </c>
      <c r="D165" s="37" t="s">
        <v>27</v>
      </c>
      <c r="E165" s="36" t="s">
        <v>245</v>
      </c>
      <c r="F165" s="82" t="s">
        <v>17</v>
      </c>
      <c r="G165" s="60"/>
      <c r="H165" s="60"/>
      <c r="I165" s="60">
        <f t="shared" si="11"/>
        <v>0</v>
      </c>
      <c r="J165" s="119"/>
      <c r="K165" s="120"/>
      <c r="L165" s="126" t="e">
        <f t="shared" si="8"/>
        <v>#DIV/0!</v>
      </c>
    </row>
    <row r="166" spans="1:12" ht="31.5" x14ac:dyDescent="0.2">
      <c r="A166" s="5" t="s">
        <v>108</v>
      </c>
      <c r="B166" s="32" t="s">
        <v>76</v>
      </c>
      <c r="C166" s="34" t="s">
        <v>9</v>
      </c>
      <c r="D166" s="34" t="s">
        <v>27</v>
      </c>
      <c r="E166" s="33" t="s">
        <v>142</v>
      </c>
      <c r="F166" s="81"/>
      <c r="G166" s="41">
        <f>G167</f>
        <v>5300</v>
      </c>
      <c r="H166" s="41" t="e">
        <f>H167</f>
        <v>#REF!</v>
      </c>
      <c r="I166" s="41" t="e">
        <f t="shared" si="11"/>
        <v>#REF!</v>
      </c>
      <c r="J166" s="119">
        <f>J167</f>
        <v>5300</v>
      </c>
      <c r="K166" s="120">
        <f>K167</f>
        <v>0</v>
      </c>
      <c r="L166" s="126">
        <f t="shared" si="8"/>
        <v>0</v>
      </c>
    </row>
    <row r="167" spans="1:12" ht="47.25" x14ac:dyDescent="0.2">
      <c r="A167" s="18" t="s">
        <v>181</v>
      </c>
      <c r="B167" s="35" t="s">
        <v>76</v>
      </c>
      <c r="C167" s="37" t="s">
        <v>9</v>
      </c>
      <c r="D167" s="37" t="s">
        <v>27</v>
      </c>
      <c r="E167" s="36" t="s">
        <v>142</v>
      </c>
      <c r="F167" s="82" t="s">
        <v>10</v>
      </c>
      <c r="G167" s="47">
        <f>G168</f>
        <v>5300</v>
      </c>
      <c r="H167" s="47" t="e">
        <f>#REF!</f>
        <v>#REF!</v>
      </c>
      <c r="I167" s="47" t="e">
        <f t="shared" si="11"/>
        <v>#REF!</v>
      </c>
      <c r="J167" s="121">
        <f>J168</f>
        <v>5300</v>
      </c>
      <c r="K167" s="122">
        <f>K168</f>
        <v>0</v>
      </c>
      <c r="L167" s="126">
        <f t="shared" si="8"/>
        <v>0</v>
      </c>
    </row>
    <row r="168" spans="1:12" ht="20.25" customHeight="1" x14ac:dyDescent="0.25">
      <c r="A168" s="74" t="s">
        <v>277</v>
      </c>
      <c r="B168" s="35" t="s">
        <v>76</v>
      </c>
      <c r="C168" s="37" t="s">
        <v>9</v>
      </c>
      <c r="D168" s="37" t="s">
        <v>27</v>
      </c>
      <c r="E168" s="36" t="s">
        <v>142</v>
      </c>
      <c r="F168" s="82" t="s">
        <v>274</v>
      </c>
      <c r="G168" s="47">
        <v>5300</v>
      </c>
      <c r="H168" s="47"/>
      <c r="I168" s="47"/>
      <c r="J168" s="121">
        <v>5300</v>
      </c>
      <c r="K168" s="122"/>
      <c r="L168" s="126">
        <f t="shared" si="8"/>
        <v>0</v>
      </c>
    </row>
    <row r="169" spans="1:12" ht="31.5" x14ac:dyDescent="0.2">
      <c r="A169" s="5" t="s">
        <v>147</v>
      </c>
      <c r="B169" s="32" t="s">
        <v>76</v>
      </c>
      <c r="C169" s="34" t="s">
        <v>9</v>
      </c>
      <c r="D169" s="34" t="s">
        <v>27</v>
      </c>
      <c r="E169" s="39" t="s">
        <v>148</v>
      </c>
      <c r="F169" s="81"/>
      <c r="G169" s="41">
        <f>G170</f>
        <v>4000</v>
      </c>
      <c r="H169" s="41" t="e">
        <f>H170</f>
        <v>#REF!</v>
      </c>
      <c r="I169" s="41" t="e">
        <f t="shared" si="11"/>
        <v>#REF!</v>
      </c>
      <c r="J169" s="119">
        <f>J170</f>
        <v>4000</v>
      </c>
      <c r="K169" s="120">
        <f>K170</f>
        <v>0</v>
      </c>
      <c r="L169" s="126">
        <f t="shared" si="8"/>
        <v>0</v>
      </c>
    </row>
    <row r="170" spans="1:12" ht="47.25" x14ac:dyDescent="0.2">
      <c r="A170" s="18" t="s">
        <v>181</v>
      </c>
      <c r="B170" s="35" t="s">
        <v>76</v>
      </c>
      <c r="C170" s="37" t="s">
        <v>9</v>
      </c>
      <c r="D170" s="37" t="s">
        <v>27</v>
      </c>
      <c r="E170" s="42" t="s">
        <v>148</v>
      </c>
      <c r="F170" s="82" t="s">
        <v>10</v>
      </c>
      <c r="G170" s="47">
        <f>G171</f>
        <v>4000</v>
      </c>
      <c r="H170" s="47" t="e">
        <f>#REF!</f>
        <v>#REF!</v>
      </c>
      <c r="I170" s="47" t="e">
        <f t="shared" si="11"/>
        <v>#REF!</v>
      </c>
      <c r="J170" s="121">
        <f>J171</f>
        <v>4000</v>
      </c>
      <c r="K170" s="122">
        <f>K171</f>
        <v>0</v>
      </c>
      <c r="L170" s="126">
        <f t="shared" si="8"/>
        <v>0</v>
      </c>
    </row>
    <row r="171" spans="1:12" ht="23.25" customHeight="1" x14ac:dyDescent="0.25">
      <c r="A171" s="74" t="s">
        <v>277</v>
      </c>
      <c r="B171" s="35" t="s">
        <v>76</v>
      </c>
      <c r="C171" s="37" t="s">
        <v>9</v>
      </c>
      <c r="D171" s="37" t="s">
        <v>27</v>
      </c>
      <c r="E171" s="42" t="s">
        <v>148</v>
      </c>
      <c r="F171" s="82" t="s">
        <v>274</v>
      </c>
      <c r="G171" s="47">
        <v>4000</v>
      </c>
      <c r="H171" s="47"/>
      <c r="I171" s="47"/>
      <c r="J171" s="121">
        <v>4000</v>
      </c>
      <c r="K171" s="122"/>
      <c r="L171" s="126">
        <f t="shared" si="8"/>
        <v>0</v>
      </c>
    </row>
    <row r="172" spans="1:12" ht="31.5" x14ac:dyDescent="0.2">
      <c r="A172" s="4" t="s">
        <v>92</v>
      </c>
      <c r="B172" s="30" t="s">
        <v>76</v>
      </c>
      <c r="C172" s="30" t="s">
        <v>9</v>
      </c>
      <c r="D172" s="30" t="s">
        <v>9</v>
      </c>
      <c r="E172" s="36"/>
      <c r="F172" s="82"/>
      <c r="G172" s="62">
        <f t="shared" ref="G172:K174" si="12">G173</f>
        <v>10000</v>
      </c>
      <c r="H172" s="62">
        <f t="shared" si="12"/>
        <v>0</v>
      </c>
      <c r="I172" s="62">
        <f t="shared" si="11"/>
        <v>10000</v>
      </c>
      <c r="J172" s="115">
        <f t="shared" si="12"/>
        <v>10000</v>
      </c>
      <c r="K172" s="116">
        <f t="shared" si="12"/>
        <v>0</v>
      </c>
      <c r="L172" s="127">
        <f t="shared" si="8"/>
        <v>0</v>
      </c>
    </row>
    <row r="173" spans="1:12" ht="31.9" customHeight="1" x14ac:dyDescent="0.2">
      <c r="A173" s="5" t="s">
        <v>256</v>
      </c>
      <c r="B173" s="32" t="s">
        <v>76</v>
      </c>
      <c r="C173" s="32" t="s">
        <v>9</v>
      </c>
      <c r="D173" s="32" t="s">
        <v>9</v>
      </c>
      <c r="E173" s="33" t="s">
        <v>174</v>
      </c>
      <c r="F173" s="82"/>
      <c r="G173" s="41">
        <f t="shared" si="12"/>
        <v>10000</v>
      </c>
      <c r="H173" s="41">
        <f t="shared" si="12"/>
        <v>0</v>
      </c>
      <c r="I173" s="41">
        <f t="shared" si="11"/>
        <v>10000</v>
      </c>
      <c r="J173" s="119">
        <f t="shared" si="12"/>
        <v>10000</v>
      </c>
      <c r="K173" s="120">
        <f t="shared" si="12"/>
        <v>0</v>
      </c>
      <c r="L173" s="126">
        <f t="shared" si="8"/>
        <v>0</v>
      </c>
    </row>
    <row r="174" spans="1:12" ht="31.5" x14ac:dyDescent="0.2">
      <c r="A174" s="18" t="s">
        <v>131</v>
      </c>
      <c r="B174" s="35" t="s">
        <v>76</v>
      </c>
      <c r="C174" s="35" t="s">
        <v>9</v>
      </c>
      <c r="D174" s="35" t="s">
        <v>9</v>
      </c>
      <c r="E174" s="36" t="s">
        <v>174</v>
      </c>
      <c r="F174" s="82" t="s">
        <v>30</v>
      </c>
      <c r="G174" s="47">
        <f t="shared" si="12"/>
        <v>10000</v>
      </c>
      <c r="H174" s="47">
        <f t="shared" si="12"/>
        <v>0</v>
      </c>
      <c r="I174" s="47">
        <f t="shared" si="11"/>
        <v>10000</v>
      </c>
      <c r="J174" s="121">
        <f t="shared" si="12"/>
        <v>10000</v>
      </c>
      <c r="K174" s="122">
        <f t="shared" si="12"/>
        <v>0</v>
      </c>
      <c r="L174" s="126">
        <f t="shared" si="8"/>
        <v>0</v>
      </c>
    </row>
    <row r="175" spans="1:12" ht="46.15" customHeight="1" x14ac:dyDescent="0.2">
      <c r="A175" s="18" t="s">
        <v>206</v>
      </c>
      <c r="B175" s="35" t="s">
        <v>76</v>
      </c>
      <c r="C175" s="35" t="s">
        <v>9</v>
      </c>
      <c r="D175" s="35" t="s">
        <v>9</v>
      </c>
      <c r="E175" s="36" t="s">
        <v>174</v>
      </c>
      <c r="F175" s="82" t="s">
        <v>31</v>
      </c>
      <c r="G175" s="47">
        <v>10000</v>
      </c>
      <c r="H175" s="47"/>
      <c r="I175" s="47">
        <f t="shared" si="11"/>
        <v>10000</v>
      </c>
      <c r="J175" s="121">
        <v>10000</v>
      </c>
      <c r="K175" s="122"/>
      <c r="L175" s="126">
        <f t="shared" si="8"/>
        <v>0</v>
      </c>
    </row>
    <row r="176" spans="1:12" ht="18.75" hidden="1" x14ac:dyDescent="0.2">
      <c r="A176" s="7" t="s">
        <v>237</v>
      </c>
      <c r="B176" s="30" t="s">
        <v>76</v>
      </c>
      <c r="C176" s="30" t="s">
        <v>22</v>
      </c>
      <c r="D176" s="35"/>
      <c r="E176" s="36"/>
      <c r="F176" s="82"/>
      <c r="G176" s="60"/>
      <c r="H176" s="60"/>
      <c r="I176" s="60">
        <f t="shared" si="11"/>
        <v>0</v>
      </c>
      <c r="J176" s="119"/>
      <c r="K176" s="120"/>
      <c r="L176" s="126" t="e">
        <f t="shared" si="8"/>
        <v>#DIV/0!</v>
      </c>
    </row>
    <row r="177" spans="1:12" ht="16.149999999999999" hidden="1" customHeight="1" x14ac:dyDescent="0.2">
      <c r="A177" s="4" t="s">
        <v>238</v>
      </c>
      <c r="B177" s="30" t="s">
        <v>76</v>
      </c>
      <c r="C177" s="30" t="s">
        <v>22</v>
      </c>
      <c r="D177" s="30" t="s">
        <v>22</v>
      </c>
      <c r="E177" s="36"/>
      <c r="F177" s="82"/>
      <c r="G177" s="60"/>
      <c r="H177" s="60"/>
      <c r="I177" s="60">
        <f t="shared" si="11"/>
        <v>0</v>
      </c>
      <c r="J177" s="119"/>
      <c r="K177" s="120"/>
      <c r="L177" s="126" t="e">
        <f t="shared" si="8"/>
        <v>#DIV/0!</v>
      </c>
    </row>
    <row r="178" spans="1:12" ht="34.9" hidden="1" customHeight="1" x14ac:dyDescent="0.2">
      <c r="A178" s="56" t="s">
        <v>239</v>
      </c>
      <c r="B178" s="32" t="s">
        <v>76</v>
      </c>
      <c r="C178" s="32" t="s">
        <v>22</v>
      </c>
      <c r="D178" s="32" t="s">
        <v>22</v>
      </c>
      <c r="E178" s="33" t="s">
        <v>240</v>
      </c>
      <c r="F178" s="82"/>
      <c r="G178" s="60"/>
      <c r="H178" s="60"/>
      <c r="I178" s="60">
        <f t="shared" si="11"/>
        <v>0</v>
      </c>
      <c r="J178" s="119"/>
      <c r="K178" s="120"/>
      <c r="L178" s="126" t="e">
        <f t="shared" si="8"/>
        <v>#DIV/0!</v>
      </c>
    </row>
    <row r="179" spans="1:12" ht="31.5" hidden="1" x14ac:dyDescent="0.2">
      <c r="A179" s="18" t="s">
        <v>13</v>
      </c>
      <c r="B179" s="35" t="s">
        <v>76</v>
      </c>
      <c r="C179" s="35" t="s">
        <v>22</v>
      </c>
      <c r="D179" s="35" t="s">
        <v>22</v>
      </c>
      <c r="E179" s="33" t="s">
        <v>240</v>
      </c>
      <c r="F179" s="82" t="s">
        <v>14</v>
      </c>
      <c r="G179" s="60"/>
      <c r="H179" s="60"/>
      <c r="I179" s="60">
        <f t="shared" si="11"/>
        <v>0</v>
      </c>
      <c r="J179" s="119"/>
      <c r="K179" s="120"/>
      <c r="L179" s="126" t="e">
        <f t="shared" si="8"/>
        <v>#DIV/0!</v>
      </c>
    </row>
    <row r="180" spans="1:12" ht="47.25" hidden="1" x14ac:dyDescent="0.2">
      <c r="A180" s="12" t="s">
        <v>161</v>
      </c>
      <c r="B180" s="35" t="s">
        <v>76</v>
      </c>
      <c r="C180" s="35" t="s">
        <v>22</v>
      </c>
      <c r="D180" s="35" t="s">
        <v>22</v>
      </c>
      <c r="E180" s="36" t="s">
        <v>240</v>
      </c>
      <c r="F180" s="82" t="s">
        <v>2</v>
      </c>
      <c r="G180" s="60"/>
      <c r="H180" s="60"/>
      <c r="I180" s="60">
        <f t="shared" si="11"/>
        <v>0</v>
      </c>
      <c r="J180" s="119"/>
      <c r="K180" s="120"/>
      <c r="L180" s="126" t="e">
        <f t="shared" si="8"/>
        <v>#DIV/0!</v>
      </c>
    </row>
    <row r="181" spans="1:12" s="8" customFormat="1" ht="20.25" customHeight="1" x14ac:dyDescent="0.25">
      <c r="A181" s="7" t="s">
        <v>70</v>
      </c>
      <c r="B181" s="30" t="s">
        <v>76</v>
      </c>
      <c r="C181" s="30" t="s">
        <v>23</v>
      </c>
      <c r="D181" s="26"/>
      <c r="E181" s="33"/>
      <c r="F181" s="81"/>
      <c r="G181" s="62">
        <f>G182+G189+G196+G208</f>
        <v>15231471</v>
      </c>
      <c r="H181" s="62" t="e">
        <f>H182+H189+H196+H208</f>
        <v>#REF!</v>
      </c>
      <c r="I181" s="62" t="e">
        <f t="shared" si="11"/>
        <v>#REF!</v>
      </c>
      <c r="J181" s="115">
        <f>J182+J189+J196+J208</f>
        <v>15231471</v>
      </c>
      <c r="K181" s="116">
        <f>K182+K189+K196+K208</f>
        <v>3179015.4600000004</v>
      </c>
      <c r="L181" s="127">
        <f t="shared" si="8"/>
        <v>0.20871362063454019</v>
      </c>
    </row>
    <row r="182" spans="1:12" ht="15.75" x14ac:dyDescent="0.2">
      <c r="A182" s="4" t="s">
        <v>71</v>
      </c>
      <c r="B182" s="30" t="s">
        <v>76</v>
      </c>
      <c r="C182" s="30" t="s">
        <v>23</v>
      </c>
      <c r="D182" s="30" t="s">
        <v>46</v>
      </c>
      <c r="E182" s="26"/>
      <c r="F182" s="80"/>
      <c r="G182" s="62">
        <f>G183+G186</f>
        <v>1767538</v>
      </c>
      <c r="H182" s="62" t="e">
        <f>H183+H186</f>
        <v>#REF!</v>
      </c>
      <c r="I182" s="62" t="e">
        <f t="shared" si="11"/>
        <v>#REF!</v>
      </c>
      <c r="J182" s="115">
        <f>J183+J186</f>
        <v>1767538</v>
      </c>
      <c r="K182" s="116">
        <f>K183+K186</f>
        <v>231037.39</v>
      </c>
      <c r="L182" s="127">
        <f t="shared" si="8"/>
        <v>0.13071141327654626</v>
      </c>
    </row>
    <row r="183" spans="1:12" ht="160.9" customHeight="1" x14ac:dyDescent="0.2">
      <c r="A183" s="53" t="s">
        <v>119</v>
      </c>
      <c r="B183" s="32" t="s">
        <v>76</v>
      </c>
      <c r="C183" s="32" t="s">
        <v>23</v>
      </c>
      <c r="D183" s="32" t="s">
        <v>46</v>
      </c>
      <c r="E183" s="33" t="s">
        <v>160</v>
      </c>
      <c r="F183" s="81"/>
      <c r="G183" s="41">
        <f>G184</f>
        <v>1154274</v>
      </c>
      <c r="H183" s="41" t="e">
        <f>H184</f>
        <v>#REF!</v>
      </c>
      <c r="I183" s="41" t="e">
        <f t="shared" si="11"/>
        <v>#REF!</v>
      </c>
      <c r="J183" s="119">
        <f>J184</f>
        <v>1154274</v>
      </c>
      <c r="K183" s="120">
        <f>K184</f>
        <v>183125.41</v>
      </c>
      <c r="L183" s="126">
        <f t="shared" si="8"/>
        <v>0.15864986129809733</v>
      </c>
    </row>
    <row r="184" spans="1:12" s="9" customFormat="1" ht="31.5" x14ac:dyDescent="0.2">
      <c r="A184" s="18" t="s">
        <v>13</v>
      </c>
      <c r="B184" s="35" t="s">
        <v>76</v>
      </c>
      <c r="C184" s="32" t="s">
        <v>23</v>
      </c>
      <c r="D184" s="32" t="s">
        <v>46</v>
      </c>
      <c r="E184" s="36" t="s">
        <v>160</v>
      </c>
      <c r="F184" s="82" t="s">
        <v>14</v>
      </c>
      <c r="G184" s="47">
        <f>G185</f>
        <v>1154274</v>
      </c>
      <c r="H184" s="47" t="e">
        <f>#REF!</f>
        <v>#REF!</v>
      </c>
      <c r="I184" s="47" t="e">
        <f t="shared" si="11"/>
        <v>#REF!</v>
      </c>
      <c r="J184" s="121">
        <f>J185</f>
        <v>1154274</v>
      </c>
      <c r="K184" s="122">
        <f>K185</f>
        <v>183125.41</v>
      </c>
      <c r="L184" s="126">
        <f t="shared" si="8"/>
        <v>0.15864986129809733</v>
      </c>
    </row>
    <row r="185" spans="1:12" s="9" customFormat="1" ht="47.25" x14ac:dyDescent="0.2">
      <c r="A185" s="76" t="s">
        <v>279</v>
      </c>
      <c r="B185" s="37" t="s">
        <v>76</v>
      </c>
      <c r="C185" s="34" t="s">
        <v>23</v>
      </c>
      <c r="D185" s="34" t="s">
        <v>46</v>
      </c>
      <c r="E185" s="77" t="s">
        <v>160</v>
      </c>
      <c r="F185" s="82" t="s">
        <v>275</v>
      </c>
      <c r="G185" s="78">
        <f>1082791+71483</f>
        <v>1154274</v>
      </c>
      <c r="H185" s="47"/>
      <c r="I185" s="47"/>
      <c r="J185" s="121">
        <v>1154274</v>
      </c>
      <c r="K185" s="122">
        <v>183125.41</v>
      </c>
      <c r="L185" s="126">
        <f t="shared" si="8"/>
        <v>0.15864986129809733</v>
      </c>
    </row>
    <row r="186" spans="1:12" s="9" customFormat="1" ht="140.44999999999999" customHeight="1" x14ac:dyDescent="0.25">
      <c r="A186" s="54" t="s">
        <v>207</v>
      </c>
      <c r="B186" s="32" t="s">
        <v>76</v>
      </c>
      <c r="C186" s="32" t="s">
        <v>23</v>
      </c>
      <c r="D186" s="32" t="s">
        <v>46</v>
      </c>
      <c r="E186" s="33" t="s">
        <v>164</v>
      </c>
      <c r="F186" s="81"/>
      <c r="G186" s="41">
        <f>G187</f>
        <v>613264</v>
      </c>
      <c r="H186" s="41" t="e">
        <f>H187</f>
        <v>#REF!</v>
      </c>
      <c r="I186" s="41" t="e">
        <f t="shared" si="11"/>
        <v>#REF!</v>
      </c>
      <c r="J186" s="119">
        <f>J187</f>
        <v>613264</v>
      </c>
      <c r="K186" s="120">
        <f>K187</f>
        <v>47911.98</v>
      </c>
      <c r="L186" s="126">
        <f t="shared" si="8"/>
        <v>7.812619035195284E-2</v>
      </c>
    </row>
    <row r="187" spans="1:12" s="9" customFormat="1" ht="31.5" x14ac:dyDescent="0.25">
      <c r="A187" s="28" t="s">
        <v>13</v>
      </c>
      <c r="B187" s="35" t="s">
        <v>76</v>
      </c>
      <c r="C187" s="35" t="s">
        <v>23</v>
      </c>
      <c r="D187" s="35" t="s">
        <v>46</v>
      </c>
      <c r="E187" s="36" t="s">
        <v>164</v>
      </c>
      <c r="F187" s="82" t="s">
        <v>14</v>
      </c>
      <c r="G187" s="47">
        <f>G188</f>
        <v>613264</v>
      </c>
      <c r="H187" s="47" t="e">
        <f>#REF!</f>
        <v>#REF!</v>
      </c>
      <c r="I187" s="47" t="e">
        <f t="shared" si="11"/>
        <v>#REF!</v>
      </c>
      <c r="J187" s="121">
        <f>J188</f>
        <v>613264</v>
      </c>
      <c r="K187" s="122">
        <f>K188</f>
        <v>47911.98</v>
      </c>
      <c r="L187" s="126">
        <f t="shared" si="8"/>
        <v>7.812619035195284E-2</v>
      </c>
    </row>
    <row r="188" spans="1:12" s="9" customFormat="1" ht="47.25" x14ac:dyDescent="0.2">
      <c r="A188" s="76" t="s">
        <v>279</v>
      </c>
      <c r="B188" s="37" t="s">
        <v>76</v>
      </c>
      <c r="C188" s="37" t="s">
        <v>23</v>
      </c>
      <c r="D188" s="37" t="s">
        <v>46</v>
      </c>
      <c r="E188" s="77" t="s">
        <v>164</v>
      </c>
      <c r="F188" s="82" t="s">
        <v>275</v>
      </c>
      <c r="G188" s="78">
        <f>292743+320521</f>
        <v>613264</v>
      </c>
      <c r="H188" s="47"/>
      <c r="I188" s="47"/>
      <c r="J188" s="121">
        <v>613264</v>
      </c>
      <c r="K188" s="122">
        <v>47911.98</v>
      </c>
      <c r="L188" s="126">
        <f t="shared" si="8"/>
        <v>7.812619035195284E-2</v>
      </c>
    </row>
    <row r="189" spans="1:12" ht="21" customHeight="1" x14ac:dyDescent="0.2">
      <c r="A189" s="4" t="s">
        <v>72</v>
      </c>
      <c r="B189" s="30" t="s">
        <v>76</v>
      </c>
      <c r="C189" s="30" t="s">
        <v>23</v>
      </c>
      <c r="D189" s="30" t="s">
        <v>32</v>
      </c>
      <c r="E189" s="26"/>
      <c r="F189" s="80"/>
      <c r="G189" s="62">
        <f>G190+G193</f>
        <v>1579725</v>
      </c>
      <c r="H189" s="62" t="e">
        <f>H190+H193</f>
        <v>#REF!</v>
      </c>
      <c r="I189" s="62" t="e">
        <f t="shared" si="11"/>
        <v>#REF!</v>
      </c>
      <c r="J189" s="115">
        <f>J190+J193</f>
        <v>1579725</v>
      </c>
      <c r="K189" s="116">
        <f>K190+K193</f>
        <v>76158</v>
      </c>
      <c r="L189" s="127">
        <f t="shared" si="8"/>
        <v>4.8209656744053551E-2</v>
      </c>
    </row>
    <row r="190" spans="1:12" s="15" customFormat="1" ht="65.25" customHeight="1" x14ac:dyDescent="0.2">
      <c r="A190" s="5" t="s">
        <v>48</v>
      </c>
      <c r="B190" s="32" t="s">
        <v>76</v>
      </c>
      <c r="C190" s="32" t="s">
        <v>23</v>
      </c>
      <c r="D190" s="32" t="s">
        <v>32</v>
      </c>
      <c r="E190" s="33" t="s">
        <v>162</v>
      </c>
      <c r="F190" s="81"/>
      <c r="G190" s="41">
        <f>G191</f>
        <v>204000</v>
      </c>
      <c r="H190" s="41" t="e">
        <f>H191</f>
        <v>#REF!</v>
      </c>
      <c r="I190" s="41" t="e">
        <f t="shared" si="11"/>
        <v>#REF!</v>
      </c>
      <c r="J190" s="119">
        <f>J191</f>
        <v>204000</v>
      </c>
      <c r="K190" s="120">
        <f>K191</f>
        <v>76158</v>
      </c>
      <c r="L190" s="126">
        <f t="shared" si="8"/>
        <v>0.37332352941176472</v>
      </c>
    </row>
    <row r="191" spans="1:12" s="9" customFormat="1" ht="31.5" x14ac:dyDescent="0.2">
      <c r="A191" s="18" t="s">
        <v>13</v>
      </c>
      <c r="B191" s="35" t="s">
        <v>76</v>
      </c>
      <c r="C191" s="35" t="s">
        <v>23</v>
      </c>
      <c r="D191" s="35" t="s">
        <v>32</v>
      </c>
      <c r="E191" s="33" t="s">
        <v>162</v>
      </c>
      <c r="F191" s="82" t="s">
        <v>14</v>
      </c>
      <c r="G191" s="47">
        <f>G192</f>
        <v>204000</v>
      </c>
      <c r="H191" s="47" t="e">
        <f>#REF!</f>
        <v>#REF!</v>
      </c>
      <c r="I191" s="47" t="e">
        <f t="shared" si="11"/>
        <v>#REF!</v>
      </c>
      <c r="J191" s="121">
        <f>J192</f>
        <v>204000</v>
      </c>
      <c r="K191" s="122">
        <f>K192</f>
        <v>76158</v>
      </c>
      <c r="L191" s="126">
        <f t="shared" si="8"/>
        <v>0.37332352941176472</v>
      </c>
    </row>
    <row r="192" spans="1:12" s="9" customFormat="1" ht="47.25" x14ac:dyDescent="0.2">
      <c r="A192" s="18" t="s">
        <v>279</v>
      </c>
      <c r="B192" s="35" t="s">
        <v>76</v>
      </c>
      <c r="C192" s="35" t="s">
        <v>23</v>
      </c>
      <c r="D192" s="35" t="s">
        <v>32</v>
      </c>
      <c r="E192" s="33" t="s">
        <v>162</v>
      </c>
      <c r="F192" s="82" t="s">
        <v>275</v>
      </c>
      <c r="G192" s="47">
        <v>204000</v>
      </c>
      <c r="H192" s="47"/>
      <c r="I192" s="47"/>
      <c r="J192" s="121">
        <v>204000</v>
      </c>
      <c r="K192" s="122">
        <v>76158</v>
      </c>
      <c r="L192" s="126">
        <f t="shared" si="8"/>
        <v>0.37332352941176472</v>
      </c>
    </row>
    <row r="193" spans="1:12" ht="31.5" x14ac:dyDescent="0.2">
      <c r="A193" s="5" t="s">
        <v>118</v>
      </c>
      <c r="B193" s="32" t="s">
        <v>76</v>
      </c>
      <c r="C193" s="32" t="s">
        <v>23</v>
      </c>
      <c r="D193" s="32" t="s">
        <v>32</v>
      </c>
      <c r="E193" s="33" t="s">
        <v>163</v>
      </c>
      <c r="F193" s="81"/>
      <c r="G193" s="41">
        <f>G194</f>
        <v>1375725</v>
      </c>
      <c r="H193" s="41" t="e">
        <f>#REF!</f>
        <v>#REF!</v>
      </c>
      <c r="I193" s="41" t="e">
        <f t="shared" si="11"/>
        <v>#REF!</v>
      </c>
      <c r="J193" s="119">
        <f>J194</f>
        <v>1375725</v>
      </c>
      <c r="K193" s="120">
        <f>K194</f>
        <v>0</v>
      </c>
      <c r="L193" s="126">
        <f t="shared" si="8"/>
        <v>0</v>
      </c>
    </row>
    <row r="194" spans="1:12" s="9" customFormat="1" ht="32.25" customHeight="1" x14ac:dyDescent="0.2">
      <c r="A194" s="18" t="s">
        <v>13</v>
      </c>
      <c r="B194" s="35" t="s">
        <v>76</v>
      </c>
      <c r="C194" s="35" t="s">
        <v>23</v>
      </c>
      <c r="D194" s="35" t="s">
        <v>32</v>
      </c>
      <c r="E194" s="36" t="s">
        <v>163</v>
      </c>
      <c r="F194" s="82" t="s">
        <v>14</v>
      </c>
      <c r="G194" s="47">
        <f>G195</f>
        <v>1375725</v>
      </c>
      <c r="H194" s="47" t="e">
        <f>#REF!</f>
        <v>#REF!</v>
      </c>
      <c r="I194" s="47" t="e">
        <f t="shared" si="11"/>
        <v>#REF!</v>
      </c>
      <c r="J194" s="121">
        <f>J195</f>
        <v>1375725</v>
      </c>
      <c r="K194" s="122">
        <f>K195</f>
        <v>0</v>
      </c>
      <c r="L194" s="126">
        <f t="shared" si="8"/>
        <v>0</v>
      </c>
    </row>
    <row r="195" spans="1:12" s="9" customFormat="1" ht="52.5" customHeight="1" x14ac:dyDescent="0.2">
      <c r="A195" s="18" t="s">
        <v>279</v>
      </c>
      <c r="B195" s="35" t="s">
        <v>76</v>
      </c>
      <c r="C195" s="35" t="s">
        <v>23</v>
      </c>
      <c r="D195" s="35" t="s">
        <v>32</v>
      </c>
      <c r="E195" s="36" t="s">
        <v>163</v>
      </c>
      <c r="F195" s="82" t="s">
        <v>275</v>
      </c>
      <c r="G195" s="47">
        <v>1375725</v>
      </c>
      <c r="H195" s="47"/>
      <c r="I195" s="47"/>
      <c r="J195" s="121">
        <v>1375725</v>
      </c>
      <c r="K195" s="122"/>
      <c r="L195" s="126">
        <f t="shared" si="8"/>
        <v>0</v>
      </c>
    </row>
    <row r="196" spans="1:12" ht="15.75" x14ac:dyDescent="0.2">
      <c r="A196" s="4" t="s">
        <v>5</v>
      </c>
      <c r="B196" s="30" t="s">
        <v>76</v>
      </c>
      <c r="C196" s="30" t="s">
        <v>23</v>
      </c>
      <c r="D196" s="30" t="s">
        <v>39</v>
      </c>
      <c r="E196" s="26"/>
      <c r="F196" s="80"/>
      <c r="G196" s="62">
        <f>G197+G202+G205</f>
        <v>10214650</v>
      </c>
      <c r="H196" s="62" t="e">
        <f>H197+H202+H205</f>
        <v>#REF!</v>
      </c>
      <c r="I196" s="62" t="e">
        <f t="shared" si="11"/>
        <v>#REF!</v>
      </c>
      <c r="J196" s="115">
        <f>J197+J202+J205</f>
        <v>10214650</v>
      </c>
      <c r="K196" s="116">
        <f>K197+K202+K205</f>
        <v>2650974.64</v>
      </c>
      <c r="L196" s="127">
        <f t="shared" si="8"/>
        <v>0.25952672289309964</v>
      </c>
    </row>
    <row r="197" spans="1:12" ht="117.75" customHeight="1" x14ac:dyDescent="0.2">
      <c r="A197" s="5" t="s">
        <v>170</v>
      </c>
      <c r="B197" s="32" t="s">
        <v>76</v>
      </c>
      <c r="C197" s="32" t="s">
        <v>23</v>
      </c>
      <c r="D197" s="32" t="s">
        <v>39</v>
      </c>
      <c r="E197" s="33" t="s">
        <v>167</v>
      </c>
      <c r="F197" s="81"/>
      <c r="G197" s="41">
        <f>G198++G200</f>
        <v>8276300</v>
      </c>
      <c r="H197" s="41" t="e">
        <f>H198++H200</f>
        <v>#REF!</v>
      </c>
      <c r="I197" s="41" t="e">
        <f t="shared" si="11"/>
        <v>#REF!</v>
      </c>
      <c r="J197" s="119">
        <f>J198++J200</f>
        <v>8276300</v>
      </c>
      <c r="K197" s="120">
        <f>K198++K200</f>
        <v>2592983.44</v>
      </c>
      <c r="L197" s="126">
        <f t="shared" si="8"/>
        <v>0.31330225342242307</v>
      </c>
    </row>
    <row r="198" spans="1:12" ht="31.5" x14ac:dyDescent="0.2">
      <c r="A198" s="18" t="s">
        <v>131</v>
      </c>
      <c r="B198" s="35" t="s">
        <v>76</v>
      </c>
      <c r="C198" s="35" t="s">
        <v>23</v>
      </c>
      <c r="D198" s="35" t="s">
        <v>39</v>
      </c>
      <c r="E198" s="42" t="s">
        <v>167</v>
      </c>
      <c r="F198" s="82" t="s">
        <v>30</v>
      </c>
      <c r="G198" s="47">
        <f>G199</f>
        <v>2355305</v>
      </c>
      <c r="H198" s="47">
        <f>H199</f>
        <v>0</v>
      </c>
      <c r="I198" s="47">
        <f t="shared" si="11"/>
        <v>2355305</v>
      </c>
      <c r="J198" s="121">
        <f>J199</f>
        <v>2355305</v>
      </c>
      <c r="K198" s="122">
        <f>K199</f>
        <v>887074.44</v>
      </c>
      <c r="L198" s="126">
        <f t="shared" si="8"/>
        <v>0.37662826682743844</v>
      </c>
    </row>
    <row r="199" spans="1:12" ht="47.25" x14ac:dyDescent="0.2">
      <c r="A199" s="18" t="s">
        <v>206</v>
      </c>
      <c r="B199" s="35" t="s">
        <v>76</v>
      </c>
      <c r="C199" s="35" t="s">
        <v>23</v>
      </c>
      <c r="D199" s="35" t="s">
        <v>39</v>
      </c>
      <c r="E199" s="42" t="s">
        <v>167</v>
      </c>
      <c r="F199" s="82" t="s">
        <v>31</v>
      </c>
      <c r="G199" s="47">
        <f>8276300-G200</f>
        <v>2355305</v>
      </c>
      <c r="H199" s="47"/>
      <c r="I199" s="47">
        <f t="shared" si="11"/>
        <v>2355305</v>
      </c>
      <c r="J199" s="121">
        <v>2355305</v>
      </c>
      <c r="K199" s="122">
        <v>887074.44</v>
      </c>
      <c r="L199" s="126">
        <f t="shared" si="8"/>
        <v>0.37662826682743844</v>
      </c>
    </row>
    <row r="200" spans="1:12" s="9" customFormat="1" ht="31.5" x14ac:dyDescent="0.2">
      <c r="A200" s="18" t="s">
        <v>13</v>
      </c>
      <c r="B200" s="35" t="s">
        <v>76</v>
      </c>
      <c r="C200" s="35" t="s">
        <v>23</v>
      </c>
      <c r="D200" s="35" t="s">
        <v>39</v>
      </c>
      <c r="E200" s="36" t="s">
        <v>167</v>
      </c>
      <c r="F200" s="82" t="s">
        <v>14</v>
      </c>
      <c r="G200" s="47">
        <f>G201</f>
        <v>5920995</v>
      </c>
      <c r="H200" s="47" t="e">
        <f>#REF!</f>
        <v>#REF!</v>
      </c>
      <c r="I200" s="47" t="e">
        <f t="shared" si="11"/>
        <v>#REF!</v>
      </c>
      <c r="J200" s="121">
        <f>J201</f>
        <v>5920995</v>
      </c>
      <c r="K200" s="122">
        <f>K201</f>
        <v>1705909</v>
      </c>
      <c r="L200" s="126">
        <f t="shared" ref="L200:L263" si="13">K200/J200</f>
        <v>0.28811187984451936</v>
      </c>
    </row>
    <row r="201" spans="1:12" s="9" customFormat="1" ht="31.5" x14ac:dyDescent="0.2">
      <c r="A201" s="75" t="s">
        <v>281</v>
      </c>
      <c r="B201" s="48" t="s">
        <v>76</v>
      </c>
      <c r="C201" s="48" t="s">
        <v>23</v>
      </c>
      <c r="D201" s="48" t="s">
        <v>39</v>
      </c>
      <c r="E201" s="49" t="s">
        <v>167</v>
      </c>
      <c r="F201" s="87" t="s">
        <v>276</v>
      </c>
      <c r="G201" s="70">
        <v>5920995</v>
      </c>
      <c r="H201" s="47"/>
      <c r="I201" s="47"/>
      <c r="J201" s="121">
        <v>5920995</v>
      </c>
      <c r="K201" s="122">
        <v>1705909</v>
      </c>
      <c r="L201" s="126">
        <f t="shared" si="13"/>
        <v>0.28811187984451936</v>
      </c>
    </row>
    <row r="202" spans="1:12" s="9" customFormat="1" ht="149.25" customHeight="1" x14ac:dyDescent="0.2">
      <c r="A202" s="55" t="s">
        <v>252</v>
      </c>
      <c r="B202" s="35" t="s">
        <v>76</v>
      </c>
      <c r="C202" s="32" t="s">
        <v>23</v>
      </c>
      <c r="D202" s="32" t="s">
        <v>39</v>
      </c>
      <c r="E202" s="108" t="s">
        <v>166</v>
      </c>
      <c r="F202" s="81"/>
      <c r="G202" s="41">
        <f>G203</f>
        <v>1780350</v>
      </c>
      <c r="H202" s="41" t="e">
        <f>H203</f>
        <v>#REF!</v>
      </c>
      <c r="I202" s="41" t="e">
        <f t="shared" si="11"/>
        <v>#REF!</v>
      </c>
      <c r="J202" s="119">
        <f>J203</f>
        <v>1780350</v>
      </c>
      <c r="K202" s="120">
        <f>K203</f>
        <v>0</v>
      </c>
      <c r="L202" s="126">
        <f t="shared" si="13"/>
        <v>0</v>
      </c>
    </row>
    <row r="203" spans="1:12" s="9" customFormat="1" ht="31.5" x14ac:dyDescent="0.2">
      <c r="A203" s="18" t="s">
        <v>13</v>
      </c>
      <c r="B203" s="35" t="s">
        <v>76</v>
      </c>
      <c r="C203" s="35" t="s">
        <v>23</v>
      </c>
      <c r="D203" s="35" t="s">
        <v>39</v>
      </c>
      <c r="E203" s="109" t="s">
        <v>166</v>
      </c>
      <c r="F203" s="82" t="s">
        <v>14</v>
      </c>
      <c r="G203" s="47">
        <f>G204</f>
        <v>1780350</v>
      </c>
      <c r="H203" s="47" t="e">
        <f>#REF!</f>
        <v>#REF!</v>
      </c>
      <c r="I203" s="47" t="e">
        <f t="shared" si="11"/>
        <v>#REF!</v>
      </c>
      <c r="J203" s="121">
        <f>J204</f>
        <v>1780350</v>
      </c>
      <c r="K203" s="122">
        <f>K204</f>
        <v>0</v>
      </c>
      <c r="L203" s="126">
        <f t="shared" si="13"/>
        <v>0</v>
      </c>
    </row>
    <row r="204" spans="1:12" s="9" customFormat="1" ht="51.75" customHeight="1" x14ac:dyDescent="0.2">
      <c r="A204" s="18" t="s">
        <v>278</v>
      </c>
      <c r="B204" s="35" t="s">
        <v>76</v>
      </c>
      <c r="C204" s="35" t="s">
        <v>23</v>
      </c>
      <c r="D204" s="35" t="s">
        <v>39</v>
      </c>
      <c r="E204" s="109" t="s">
        <v>166</v>
      </c>
      <c r="F204" s="82" t="s">
        <v>275</v>
      </c>
      <c r="G204" s="47">
        <v>1780350</v>
      </c>
      <c r="H204" s="47"/>
      <c r="I204" s="47"/>
      <c r="J204" s="121">
        <v>1780350</v>
      </c>
      <c r="K204" s="122"/>
      <c r="L204" s="126">
        <f t="shared" si="13"/>
        <v>0</v>
      </c>
    </row>
    <row r="205" spans="1:12" ht="117" customHeight="1" x14ac:dyDescent="0.2">
      <c r="A205" s="5" t="s">
        <v>125</v>
      </c>
      <c r="B205" s="32" t="s">
        <v>76</v>
      </c>
      <c r="C205" s="32" t="s">
        <v>23</v>
      </c>
      <c r="D205" s="32" t="s">
        <v>39</v>
      </c>
      <c r="E205" s="33" t="s">
        <v>165</v>
      </c>
      <c r="F205" s="81"/>
      <c r="G205" s="41">
        <f>G206</f>
        <v>158000</v>
      </c>
      <c r="H205" s="41" t="e">
        <f>H206</f>
        <v>#REF!</v>
      </c>
      <c r="I205" s="41" t="e">
        <f t="shared" si="11"/>
        <v>#REF!</v>
      </c>
      <c r="J205" s="119">
        <f>J206</f>
        <v>158000</v>
      </c>
      <c r="K205" s="120">
        <f>K206</f>
        <v>57991.199999999997</v>
      </c>
      <c r="L205" s="126">
        <f t="shared" si="13"/>
        <v>0.36703291139240507</v>
      </c>
    </row>
    <row r="206" spans="1:12" s="9" customFormat="1" ht="31.5" x14ac:dyDescent="0.2">
      <c r="A206" s="18" t="s">
        <v>13</v>
      </c>
      <c r="B206" s="35" t="s">
        <v>76</v>
      </c>
      <c r="C206" s="35" t="s">
        <v>23</v>
      </c>
      <c r="D206" s="35" t="s">
        <v>39</v>
      </c>
      <c r="E206" s="36" t="s">
        <v>165</v>
      </c>
      <c r="F206" s="82" t="s">
        <v>14</v>
      </c>
      <c r="G206" s="47">
        <f>G207</f>
        <v>158000</v>
      </c>
      <c r="H206" s="47" t="e">
        <f>#REF!</f>
        <v>#REF!</v>
      </c>
      <c r="I206" s="47" t="e">
        <f t="shared" si="11"/>
        <v>#REF!</v>
      </c>
      <c r="J206" s="121">
        <f>J207</f>
        <v>158000</v>
      </c>
      <c r="K206" s="122">
        <f>K207</f>
        <v>57991.199999999997</v>
      </c>
      <c r="L206" s="126">
        <f t="shared" si="13"/>
        <v>0.36703291139240507</v>
      </c>
    </row>
    <row r="207" spans="1:12" s="9" customFormat="1" ht="31.5" x14ac:dyDescent="0.2">
      <c r="A207" s="75" t="s">
        <v>281</v>
      </c>
      <c r="B207" s="48" t="s">
        <v>76</v>
      </c>
      <c r="C207" s="48" t="s">
        <v>23</v>
      </c>
      <c r="D207" s="48" t="s">
        <v>39</v>
      </c>
      <c r="E207" s="49" t="s">
        <v>165</v>
      </c>
      <c r="F207" s="87" t="s">
        <v>276</v>
      </c>
      <c r="G207" s="70">
        <v>158000</v>
      </c>
      <c r="H207" s="47"/>
      <c r="I207" s="47"/>
      <c r="J207" s="121">
        <v>158000</v>
      </c>
      <c r="K207" s="122">
        <v>57991.199999999997</v>
      </c>
      <c r="L207" s="126">
        <f t="shared" si="13"/>
        <v>0.36703291139240507</v>
      </c>
    </row>
    <row r="208" spans="1:12" s="11" customFormat="1" ht="31.5" x14ac:dyDescent="0.2">
      <c r="A208" s="4" t="s">
        <v>73</v>
      </c>
      <c r="B208" s="30" t="s">
        <v>76</v>
      </c>
      <c r="C208" s="30" t="s">
        <v>23</v>
      </c>
      <c r="D208" s="30" t="s">
        <v>37</v>
      </c>
      <c r="E208" s="26"/>
      <c r="F208" s="80"/>
      <c r="G208" s="62">
        <f>G209+G214+G224+G227+G219</f>
        <v>1669558</v>
      </c>
      <c r="H208" s="62" t="e">
        <f>H209+H214+H224+H227+H219</f>
        <v>#REF!</v>
      </c>
      <c r="I208" s="62" t="e">
        <f t="shared" si="11"/>
        <v>#REF!</v>
      </c>
      <c r="J208" s="115">
        <f>J209+J214+J224+J227+J219</f>
        <v>1669558</v>
      </c>
      <c r="K208" s="116">
        <f>K209+K214+K224+K227+K219</f>
        <v>220845.43000000002</v>
      </c>
      <c r="L208" s="127">
        <f t="shared" si="13"/>
        <v>0.13227778250291397</v>
      </c>
    </row>
    <row r="209" spans="1:12" s="11" customFormat="1" ht="115.9" customHeight="1" x14ac:dyDescent="0.2">
      <c r="A209" s="5" t="s">
        <v>168</v>
      </c>
      <c r="B209" s="32" t="s">
        <v>76</v>
      </c>
      <c r="C209" s="32" t="s">
        <v>23</v>
      </c>
      <c r="D209" s="32" t="s">
        <v>37</v>
      </c>
      <c r="E209" s="33" t="s">
        <v>136</v>
      </c>
      <c r="F209" s="80"/>
      <c r="G209" s="41">
        <f>G210+G212</f>
        <v>475044</v>
      </c>
      <c r="H209" s="41">
        <f>H210+H212</f>
        <v>0</v>
      </c>
      <c r="I209" s="41">
        <f t="shared" si="11"/>
        <v>475044</v>
      </c>
      <c r="J209" s="119">
        <f>J210+J212</f>
        <v>475044</v>
      </c>
      <c r="K209" s="120">
        <f>K210+K212</f>
        <v>89001.25</v>
      </c>
      <c r="L209" s="126">
        <f t="shared" si="13"/>
        <v>0.18735369776273356</v>
      </c>
    </row>
    <row r="210" spans="1:12" ht="99" customHeight="1" x14ac:dyDescent="0.2">
      <c r="A210" s="18" t="s">
        <v>260</v>
      </c>
      <c r="B210" s="35" t="s">
        <v>76</v>
      </c>
      <c r="C210" s="35" t="s">
        <v>23</v>
      </c>
      <c r="D210" s="36" t="s">
        <v>37</v>
      </c>
      <c r="E210" s="42" t="s">
        <v>136</v>
      </c>
      <c r="F210" s="82" t="s">
        <v>28</v>
      </c>
      <c r="G210" s="47">
        <f>G211</f>
        <v>475044</v>
      </c>
      <c r="H210" s="47">
        <f>H211</f>
        <v>0</v>
      </c>
      <c r="I210" s="47">
        <f t="shared" si="11"/>
        <v>475044</v>
      </c>
      <c r="J210" s="121">
        <f>J211</f>
        <v>475044</v>
      </c>
      <c r="K210" s="122">
        <f>K211</f>
        <v>89001.25</v>
      </c>
      <c r="L210" s="126">
        <f t="shared" si="13"/>
        <v>0.18735369776273356</v>
      </c>
    </row>
    <row r="211" spans="1:12" ht="31.5" x14ac:dyDescent="0.2">
      <c r="A211" s="18" t="s">
        <v>130</v>
      </c>
      <c r="B211" s="35" t="s">
        <v>76</v>
      </c>
      <c r="C211" s="35" t="s">
        <v>23</v>
      </c>
      <c r="D211" s="36" t="s">
        <v>37</v>
      </c>
      <c r="E211" s="42" t="s">
        <v>136</v>
      </c>
      <c r="F211" s="82" t="s">
        <v>29</v>
      </c>
      <c r="G211" s="47">
        <f>505730-30686</f>
        <v>475044</v>
      </c>
      <c r="H211" s="47"/>
      <c r="I211" s="47">
        <f t="shared" si="11"/>
        <v>475044</v>
      </c>
      <c r="J211" s="121">
        <v>475044</v>
      </c>
      <c r="K211" s="122">
        <v>89001.25</v>
      </c>
      <c r="L211" s="126">
        <f t="shared" si="13"/>
        <v>0.18735369776273356</v>
      </c>
    </row>
    <row r="212" spans="1:12" ht="31.5" x14ac:dyDescent="0.2">
      <c r="A212" s="18" t="s">
        <v>131</v>
      </c>
      <c r="B212" s="35" t="s">
        <v>76</v>
      </c>
      <c r="C212" s="35" t="s">
        <v>23</v>
      </c>
      <c r="D212" s="36" t="s">
        <v>37</v>
      </c>
      <c r="E212" s="42" t="s">
        <v>136</v>
      </c>
      <c r="F212" s="82" t="s">
        <v>30</v>
      </c>
      <c r="G212" s="47">
        <f>G213</f>
        <v>0</v>
      </c>
      <c r="H212" s="47">
        <f>H213</f>
        <v>0</v>
      </c>
      <c r="I212" s="47">
        <f t="shared" si="11"/>
        <v>0</v>
      </c>
      <c r="J212" s="121">
        <f>J213</f>
        <v>0</v>
      </c>
      <c r="K212" s="122">
        <f>K213</f>
        <v>0</v>
      </c>
      <c r="L212" s="126" t="e">
        <f t="shared" si="13"/>
        <v>#DIV/0!</v>
      </c>
    </row>
    <row r="213" spans="1:12" ht="47.25" x14ac:dyDescent="0.2">
      <c r="A213" s="18" t="s">
        <v>206</v>
      </c>
      <c r="B213" s="35" t="s">
        <v>76</v>
      </c>
      <c r="C213" s="35" t="s">
        <v>23</v>
      </c>
      <c r="D213" s="36" t="s">
        <v>37</v>
      </c>
      <c r="E213" s="42" t="s">
        <v>136</v>
      </c>
      <c r="F213" s="82" t="s">
        <v>31</v>
      </c>
      <c r="G213" s="47">
        <f>5070-5070</f>
        <v>0</v>
      </c>
      <c r="H213" s="47"/>
      <c r="I213" s="47">
        <f t="shared" si="11"/>
        <v>0</v>
      </c>
      <c r="J213" s="121"/>
      <c r="K213" s="122"/>
      <c r="L213" s="126" t="e">
        <f t="shared" si="13"/>
        <v>#DIV/0!</v>
      </c>
    </row>
    <row r="214" spans="1:12" ht="97.15" customHeight="1" x14ac:dyDescent="0.2">
      <c r="A214" s="5" t="s">
        <v>171</v>
      </c>
      <c r="B214" s="32" t="s">
        <v>76</v>
      </c>
      <c r="C214" s="32" t="s">
        <v>23</v>
      </c>
      <c r="D214" s="32" t="s">
        <v>37</v>
      </c>
      <c r="E214" s="33" t="s">
        <v>167</v>
      </c>
      <c r="F214" s="81"/>
      <c r="G214" s="41">
        <f>G215+G217</f>
        <v>611940</v>
      </c>
      <c r="H214" s="41">
        <f>H215+H217</f>
        <v>0</v>
      </c>
      <c r="I214" s="41">
        <f t="shared" ref="I214:I276" si="14">SUM(G214:H214)</f>
        <v>611940</v>
      </c>
      <c r="J214" s="119">
        <f>J215+J217</f>
        <v>611940</v>
      </c>
      <c r="K214" s="120">
        <f>K215+K217</f>
        <v>88775.46</v>
      </c>
      <c r="L214" s="126">
        <f t="shared" si="13"/>
        <v>0.14507216393764097</v>
      </c>
    </row>
    <row r="215" spans="1:12" ht="94.5" x14ac:dyDescent="0.2">
      <c r="A215" s="18" t="s">
        <v>260</v>
      </c>
      <c r="B215" s="35" t="s">
        <v>76</v>
      </c>
      <c r="C215" s="35" t="s">
        <v>23</v>
      </c>
      <c r="D215" s="35" t="s">
        <v>37</v>
      </c>
      <c r="E215" s="42" t="s">
        <v>167</v>
      </c>
      <c r="F215" s="82" t="s">
        <v>28</v>
      </c>
      <c r="G215" s="47">
        <f>G216</f>
        <v>527942</v>
      </c>
      <c r="H215" s="47">
        <f>H216</f>
        <v>0</v>
      </c>
      <c r="I215" s="47">
        <f t="shared" si="14"/>
        <v>527942</v>
      </c>
      <c r="J215" s="121">
        <f>J216</f>
        <v>527942</v>
      </c>
      <c r="K215" s="122">
        <f>K216</f>
        <v>88775.46</v>
      </c>
      <c r="L215" s="126">
        <f t="shared" si="13"/>
        <v>0.16815381235059912</v>
      </c>
    </row>
    <row r="216" spans="1:12" ht="33" customHeight="1" x14ac:dyDescent="0.2">
      <c r="A216" s="18" t="s">
        <v>130</v>
      </c>
      <c r="B216" s="35" t="s">
        <v>76</v>
      </c>
      <c r="C216" s="35" t="s">
        <v>23</v>
      </c>
      <c r="D216" s="35" t="s">
        <v>37</v>
      </c>
      <c r="E216" s="42" t="s">
        <v>167</v>
      </c>
      <c r="F216" s="82" t="s">
        <v>29</v>
      </c>
      <c r="G216" s="47">
        <v>527942</v>
      </c>
      <c r="H216" s="47"/>
      <c r="I216" s="47">
        <f t="shared" si="14"/>
        <v>527942</v>
      </c>
      <c r="J216" s="121">
        <v>527942</v>
      </c>
      <c r="K216" s="122">
        <v>88775.46</v>
      </c>
      <c r="L216" s="126">
        <f t="shared" si="13"/>
        <v>0.16815381235059912</v>
      </c>
    </row>
    <row r="217" spans="1:12" ht="31.5" x14ac:dyDescent="0.2">
      <c r="A217" s="18" t="s">
        <v>131</v>
      </c>
      <c r="B217" s="35" t="s">
        <v>76</v>
      </c>
      <c r="C217" s="35" t="s">
        <v>23</v>
      </c>
      <c r="D217" s="35" t="s">
        <v>37</v>
      </c>
      <c r="E217" s="42" t="s">
        <v>167</v>
      </c>
      <c r="F217" s="82" t="s">
        <v>30</v>
      </c>
      <c r="G217" s="47">
        <f>G218</f>
        <v>83998</v>
      </c>
      <c r="H217" s="47">
        <f>H218</f>
        <v>0</v>
      </c>
      <c r="I217" s="47">
        <f t="shared" si="14"/>
        <v>83998</v>
      </c>
      <c r="J217" s="121">
        <f>J218</f>
        <v>83998</v>
      </c>
      <c r="K217" s="122">
        <f>K218</f>
        <v>0</v>
      </c>
      <c r="L217" s="126">
        <f t="shared" si="13"/>
        <v>0</v>
      </c>
    </row>
    <row r="218" spans="1:12" ht="47.25" x14ac:dyDescent="0.2">
      <c r="A218" s="18" t="s">
        <v>206</v>
      </c>
      <c r="B218" s="35" t="s">
        <v>76</v>
      </c>
      <c r="C218" s="35" t="s">
        <v>23</v>
      </c>
      <c r="D218" s="35" t="s">
        <v>37</v>
      </c>
      <c r="E218" s="42" t="s">
        <v>167</v>
      </c>
      <c r="F218" s="82" t="s">
        <v>31</v>
      </c>
      <c r="G218" s="47">
        <f>130058-46060</f>
        <v>83998</v>
      </c>
      <c r="H218" s="47"/>
      <c r="I218" s="47">
        <f t="shared" si="14"/>
        <v>83998</v>
      </c>
      <c r="J218" s="121">
        <v>83998</v>
      </c>
      <c r="K218" s="122"/>
      <c r="L218" s="126">
        <f t="shared" si="13"/>
        <v>0</v>
      </c>
    </row>
    <row r="219" spans="1:12" ht="31.5" x14ac:dyDescent="0.2">
      <c r="A219" s="5" t="s">
        <v>175</v>
      </c>
      <c r="B219" s="32" t="s">
        <v>76</v>
      </c>
      <c r="C219" s="32" t="s">
        <v>177</v>
      </c>
      <c r="D219" s="32" t="s">
        <v>37</v>
      </c>
      <c r="E219" s="33" t="s">
        <v>176</v>
      </c>
      <c r="F219" s="81"/>
      <c r="G219" s="41">
        <f>G220+G222</f>
        <v>158574</v>
      </c>
      <c r="H219" s="41" t="e">
        <f>H220+H222</f>
        <v>#REF!</v>
      </c>
      <c r="I219" s="41" t="e">
        <f t="shared" si="14"/>
        <v>#REF!</v>
      </c>
      <c r="J219" s="119">
        <f>J220+J222</f>
        <v>158574</v>
      </c>
      <c r="K219" s="120">
        <f>K220+K222</f>
        <v>28068.720000000001</v>
      </c>
      <c r="L219" s="126">
        <f t="shared" si="13"/>
        <v>0.17700707556093687</v>
      </c>
    </row>
    <row r="220" spans="1:12" ht="31.5" x14ac:dyDescent="0.2">
      <c r="A220" s="18" t="s">
        <v>13</v>
      </c>
      <c r="B220" s="35" t="s">
        <v>76</v>
      </c>
      <c r="C220" s="35" t="s">
        <v>23</v>
      </c>
      <c r="D220" s="35" t="s">
        <v>37</v>
      </c>
      <c r="E220" s="36" t="s">
        <v>176</v>
      </c>
      <c r="F220" s="82" t="s">
        <v>14</v>
      </c>
      <c r="G220" s="47">
        <f>G221</f>
        <v>98892</v>
      </c>
      <c r="H220" s="47" t="e">
        <f>#REF!</f>
        <v>#REF!</v>
      </c>
      <c r="I220" s="47" t="e">
        <f t="shared" si="14"/>
        <v>#REF!</v>
      </c>
      <c r="J220" s="121">
        <f>J221</f>
        <v>98892</v>
      </c>
      <c r="K220" s="122">
        <f>K221</f>
        <v>16068.72</v>
      </c>
      <c r="L220" s="126">
        <f t="shared" si="13"/>
        <v>0.16248756218905472</v>
      </c>
    </row>
    <row r="221" spans="1:12" ht="34.9" customHeight="1" x14ac:dyDescent="0.2">
      <c r="A221" s="18" t="s">
        <v>278</v>
      </c>
      <c r="B221" s="35" t="s">
        <v>76</v>
      </c>
      <c r="C221" s="35" t="s">
        <v>23</v>
      </c>
      <c r="D221" s="35" t="s">
        <v>37</v>
      </c>
      <c r="E221" s="36" t="s">
        <v>176</v>
      </c>
      <c r="F221" s="82" t="s">
        <v>275</v>
      </c>
      <c r="G221" s="47">
        <f>13892+15000+70000</f>
        <v>98892</v>
      </c>
      <c r="H221" s="47"/>
      <c r="I221" s="47"/>
      <c r="J221" s="121">
        <v>98892</v>
      </c>
      <c r="K221" s="122">
        <v>16068.72</v>
      </c>
      <c r="L221" s="126">
        <f t="shared" si="13"/>
        <v>0.16248756218905472</v>
      </c>
    </row>
    <row r="222" spans="1:12" ht="47.25" x14ac:dyDescent="0.2">
      <c r="A222" s="18" t="s">
        <v>181</v>
      </c>
      <c r="B222" s="35" t="s">
        <v>76</v>
      </c>
      <c r="C222" s="35" t="s">
        <v>23</v>
      </c>
      <c r="D222" s="35" t="s">
        <v>37</v>
      </c>
      <c r="E222" s="36" t="s">
        <v>176</v>
      </c>
      <c r="F222" s="82" t="s">
        <v>10</v>
      </c>
      <c r="G222" s="47">
        <f>G223</f>
        <v>59682</v>
      </c>
      <c r="H222" s="47">
        <f>H223</f>
        <v>0</v>
      </c>
      <c r="I222" s="47">
        <f t="shared" si="14"/>
        <v>59682</v>
      </c>
      <c r="J222" s="121">
        <f>J223</f>
        <v>59682</v>
      </c>
      <c r="K222" s="122">
        <f>K223</f>
        <v>12000</v>
      </c>
      <c r="L222" s="126">
        <f t="shared" si="13"/>
        <v>0.20106564793405046</v>
      </c>
    </row>
    <row r="223" spans="1:12" ht="47.25" x14ac:dyDescent="0.2">
      <c r="A223" s="18" t="s">
        <v>178</v>
      </c>
      <c r="B223" s="35" t="s">
        <v>76</v>
      </c>
      <c r="C223" s="35" t="s">
        <v>23</v>
      </c>
      <c r="D223" s="35" t="s">
        <v>37</v>
      </c>
      <c r="E223" s="36" t="s">
        <v>176</v>
      </c>
      <c r="F223" s="82" t="s">
        <v>95</v>
      </c>
      <c r="G223" s="47">
        <f>6000+35000+13000+5682</f>
        <v>59682</v>
      </c>
      <c r="H223" s="47"/>
      <c r="I223" s="47">
        <f t="shared" si="14"/>
        <v>59682</v>
      </c>
      <c r="J223" s="121">
        <v>59682</v>
      </c>
      <c r="K223" s="122">
        <v>12000</v>
      </c>
      <c r="L223" s="126">
        <f t="shared" si="13"/>
        <v>0.20106564793405046</v>
      </c>
    </row>
    <row r="224" spans="1:12" ht="31.5" x14ac:dyDescent="0.2">
      <c r="A224" s="5" t="s">
        <v>172</v>
      </c>
      <c r="B224" s="35" t="s">
        <v>76</v>
      </c>
      <c r="C224" s="32" t="s">
        <v>23</v>
      </c>
      <c r="D224" s="32" t="s">
        <v>37</v>
      </c>
      <c r="E224" s="33" t="s">
        <v>173</v>
      </c>
      <c r="F224" s="81"/>
      <c r="G224" s="41">
        <f>G225</f>
        <v>321000</v>
      </c>
      <c r="H224" s="41" t="e">
        <f>H225</f>
        <v>#REF!</v>
      </c>
      <c r="I224" s="41" t="e">
        <f t="shared" si="14"/>
        <v>#REF!</v>
      </c>
      <c r="J224" s="119">
        <f>J225</f>
        <v>321000</v>
      </c>
      <c r="K224" s="120">
        <f>K225</f>
        <v>15000</v>
      </c>
      <c r="L224" s="126">
        <f t="shared" si="13"/>
        <v>4.6728971962616821E-2</v>
      </c>
    </row>
    <row r="225" spans="1:12" ht="31.5" x14ac:dyDescent="0.2">
      <c r="A225" s="18" t="s">
        <v>13</v>
      </c>
      <c r="B225" s="35" t="s">
        <v>76</v>
      </c>
      <c r="C225" s="35" t="s">
        <v>23</v>
      </c>
      <c r="D225" s="35" t="s">
        <v>37</v>
      </c>
      <c r="E225" s="36" t="s">
        <v>173</v>
      </c>
      <c r="F225" s="82" t="s">
        <v>14</v>
      </c>
      <c r="G225" s="47">
        <f>G226</f>
        <v>321000</v>
      </c>
      <c r="H225" s="47" t="e">
        <f>#REF!</f>
        <v>#REF!</v>
      </c>
      <c r="I225" s="47" t="e">
        <f t="shared" si="14"/>
        <v>#REF!</v>
      </c>
      <c r="J225" s="121">
        <f>J226</f>
        <v>321000</v>
      </c>
      <c r="K225" s="122">
        <f>K226</f>
        <v>15000</v>
      </c>
      <c r="L225" s="126">
        <f t="shared" si="13"/>
        <v>4.6728971962616821E-2</v>
      </c>
    </row>
    <row r="226" spans="1:12" ht="51" customHeight="1" x14ac:dyDescent="0.2">
      <c r="A226" s="18" t="s">
        <v>278</v>
      </c>
      <c r="B226" s="35" t="s">
        <v>76</v>
      </c>
      <c r="C226" s="35" t="s">
        <v>23</v>
      </c>
      <c r="D226" s="35" t="s">
        <v>37</v>
      </c>
      <c r="E226" s="36" t="s">
        <v>173</v>
      </c>
      <c r="F226" s="82" t="s">
        <v>275</v>
      </c>
      <c r="G226" s="47">
        <v>321000</v>
      </c>
      <c r="H226" s="47"/>
      <c r="I226" s="47"/>
      <c r="J226" s="121">
        <v>321000</v>
      </c>
      <c r="K226" s="122">
        <v>15000</v>
      </c>
      <c r="L226" s="126">
        <f t="shared" si="13"/>
        <v>4.6728971962616821E-2</v>
      </c>
    </row>
    <row r="227" spans="1:12" ht="34.9" customHeight="1" x14ac:dyDescent="0.2">
      <c r="A227" s="5" t="s">
        <v>256</v>
      </c>
      <c r="B227" s="32" t="s">
        <v>76</v>
      </c>
      <c r="C227" s="32" t="s">
        <v>23</v>
      </c>
      <c r="D227" s="32" t="s">
        <v>37</v>
      </c>
      <c r="E227" s="33" t="s">
        <v>174</v>
      </c>
      <c r="F227" s="81"/>
      <c r="G227" s="41">
        <f>G228</f>
        <v>103000</v>
      </c>
      <c r="H227" s="41" t="e">
        <f>H228</f>
        <v>#REF!</v>
      </c>
      <c r="I227" s="41" t="e">
        <f t="shared" si="14"/>
        <v>#REF!</v>
      </c>
      <c r="J227" s="119">
        <f>J228</f>
        <v>103000</v>
      </c>
      <c r="K227" s="120">
        <f>K228</f>
        <v>0</v>
      </c>
      <c r="L227" s="126">
        <f t="shared" si="13"/>
        <v>0</v>
      </c>
    </row>
    <row r="228" spans="1:12" ht="31.5" x14ac:dyDescent="0.2">
      <c r="A228" s="18" t="s">
        <v>13</v>
      </c>
      <c r="B228" s="35" t="s">
        <v>76</v>
      </c>
      <c r="C228" s="35" t="s">
        <v>23</v>
      </c>
      <c r="D228" s="35" t="s">
        <v>37</v>
      </c>
      <c r="E228" s="36" t="s">
        <v>174</v>
      </c>
      <c r="F228" s="82" t="s">
        <v>14</v>
      </c>
      <c r="G228" s="47">
        <f>G229</f>
        <v>103000</v>
      </c>
      <c r="H228" s="47" t="e">
        <f>#REF!</f>
        <v>#REF!</v>
      </c>
      <c r="I228" s="47" t="e">
        <f t="shared" si="14"/>
        <v>#REF!</v>
      </c>
      <c r="J228" s="121">
        <f>J229</f>
        <v>103000</v>
      </c>
      <c r="K228" s="122">
        <f>K229</f>
        <v>0</v>
      </c>
      <c r="L228" s="126">
        <f t="shared" si="13"/>
        <v>0</v>
      </c>
    </row>
    <row r="229" spans="1:12" ht="51" customHeight="1" x14ac:dyDescent="0.2">
      <c r="A229" s="18" t="s">
        <v>278</v>
      </c>
      <c r="B229" s="35" t="s">
        <v>76</v>
      </c>
      <c r="C229" s="35" t="s">
        <v>23</v>
      </c>
      <c r="D229" s="35" t="s">
        <v>37</v>
      </c>
      <c r="E229" s="36" t="s">
        <v>174</v>
      </c>
      <c r="F229" s="82" t="s">
        <v>275</v>
      </c>
      <c r="G229" s="47">
        <v>103000</v>
      </c>
      <c r="H229" s="47"/>
      <c r="I229" s="47"/>
      <c r="J229" s="121">
        <v>103000</v>
      </c>
      <c r="K229" s="122"/>
      <c r="L229" s="126">
        <f t="shared" si="13"/>
        <v>0</v>
      </c>
    </row>
    <row r="230" spans="1:12" s="8" customFormat="1" ht="18.75" x14ac:dyDescent="0.25">
      <c r="A230" s="7" t="s">
        <v>50</v>
      </c>
      <c r="B230" s="30" t="s">
        <v>76</v>
      </c>
      <c r="C230" s="30" t="s">
        <v>15</v>
      </c>
      <c r="D230" s="26"/>
      <c r="E230" s="26"/>
      <c r="F230" s="80"/>
      <c r="G230" s="62">
        <f>G231</f>
        <v>1512300</v>
      </c>
      <c r="H230" s="62">
        <f>H231</f>
        <v>0</v>
      </c>
      <c r="I230" s="62">
        <f t="shared" si="14"/>
        <v>1512300</v>
      </c>
      <c r="J230" s="115">
        <f>J231</f>
        <v>1512300</v>
      </c>
      <c r="K230" s="116">
        <f>K231</f>
        <v>217473</v>
      </c>
      <c r="L230" s="127">
        <f t="shared" si="13"/>
        <v>0.14380281690140845</v>
      </c>
    </row>
    <row r="231" spans="1:12" s="8" customFormat="1" ht="18" x14ac:dyDescent="0.25">
      <c r="A231" s="25" t="s">
        <v>97</v>
      </c>
      <c r="B231" s="30" t="s">
        <v>76</v>
      </c>
      <c r="C231" s="110" t="s">
        <v>15</v>
      </c>
      <c r="D231" s="110" t="s">
        <v>27</v>
      </c>
      <c r="E231" s="26"/>
      <c r="F231" s="80"/>
      <c r="G231" s="62">
        <f>G235+G232</f>
        <v>1512300</v>
      </c>
      <c r="H231" s="62">
        <f>H235+H232</f>
        <v>0</v>
      </c>
      <c r="I231" s="62">
        <f t="shared" si="14"/>
        <v>1512300</v>
      </c>
      <c r="J231" s="115">
        <f>J235+J232</f>
        <v>1512300</v>
      </c>
      <c r="K231" s="116">
        <f>K235+K232</f>
        <v>217473</v>
      </c>
      <c r="L231" s="127">
        <f t="shared" si="13"/>
        <v>0.14380281690140845</v>
      </c>
    </row>
    <row r="232" spans="1:12" s="8" customFormat="1" ht="71.25" customHeight="1" x14ac:dyDescent="0.25">
      <c r="A232" s="5" t="s">
        <v>121</v>
      </c>
      <c r="B232" s="32" t="s">
        <v>76</v>
      </c>
      <c r="C232" s="111" t="s">
        <v>15</v>
      </c>
      <c r="D232" s="111" t="s">
        <v>27</v>
      </c>
      <c r="E232" s="33" t="s">
        <v>179</v>
      </c>
      <c r="F232" s="81"/>
      <c r="G232" s="41">
        <f>G233</f>
        <v>343300</v>
      </c>
      <c r="H232" s="41">
        <f>H233</f>
        <v>0</v>
      </c>
      <c r="I232" s="41">
        <f t="shared" si="14"/>
        <v>343300</v>
      </c>
      <c r="J232" s="119">
        <f>J233</f>
        <v>343300</v>
      </c>
      <c r="K232" s="120">
        <f>K233</f>
        <v>57264</v>
      </c>
      <c r="L232" s="126">
        <f t="shared" si="13"/>
        <v>0.16680454413049811</v>
      </c>
    </row>
    <row r="233" spans="1:12" s="8" customFormat="1" ht="31.5" x14ac:dyDescent="0.25">
      <c r="A233" s="24" t="s">
        <v>131</v>
      </c>
      <c r="B233" s="35" t="s">
        <v>76</v>
      </c>
      <c r="C233" s="112" t="s">
        <v>15</v>
      </c>
      <c r="D233" s="112" t="s">
        <v>27</v>
      </c>
      <c r="E233" s="36" t="s">
        <v>179</v>
      </c>
      <c r="F233" s="82" t="s">
        <v>30</v>
      </c>
      <c r="G233" s="47">
        <f>G234</f>
        <v>343300</v>
      </c>
      <c r="H233" s="47">
        <f>H234</f>
        <v>0</v>
      </c>
      <c r="I233" s="47">
        <f t="shared" si="14"/>
        <v>343300</v>
      </c>
      <c r="J233" s="121">
        <f>J234</f>
        <v>343300</v>
      </c>
      <c r="K233" s="122">
        <f>K234</f>
        <v>57264</v>
      </c>
      <c r="L233" s="126">
        <f t="shared" si="13"/>
        <v>0.16680454413049811</v>
      </c>
    </row>
    <row r="234" spans="1:12" s="8" customFormat="1" ht="45" customHeight="1" x14ac:dyDescent="0.25">
      <c r="A234" s="24" t="s">
        <v>206</v>
      </c>
      <c r="B234" s="35" t="s">
        <v>76</v>
      </c>
      <c r="C234" s="112" t="s">
        <v>15</v>
      </c>
      <c r="D234" s="112" t="s">
        <v>27</v>
      </c>
      <c r="E234" s="36" t="s">
        <v>179</v>
      </c>
      <c r="F234" s="82" t="s">
        <v>31</v>
      </c>
      <c r="G234" s="47">
        <f>334300+9000</f>
        <v>343300</v>
      </c>
      <c r="H234" s="47"/>
      <c r="I234" s="47">
        <f t="shared" si="14"/>
        <v>343300</v>
      </c>
      <c r="J234" s="121">
        <v>343300</v>
      </c>
      <c r="K234" s="122">
        <v>57264</v>
      </c>
      <c r="L234" s="126">
        <f t="shared" si="13"/>
        <v>0.16680454413049811</v>
      </c>
    </row>
    <row r="235" spans="1:12" ht="36.6" customHeight="1" x14ac:dyDescent="0.2">
      <c r="A235" s="5" t="s">
        <v>122</v>
      </c>
      <c r="B235" s="35" t="s">
        <v>76</v>
      </c>
      <c r="C235" s="32" t="s">
        <v>15</v>
      </c>
      <c r="D235" s="111" t="s">
        <v>27</v>
      </c>
      <c r="E235" s="33" t="s">
        <v>180</v>
      </c>
      <c r="F235" s="82"/>
      <c r="G235" s="41">
        <f>G236</f>
        <v>1169000</v>
      </c>
      <c r="H235" s="113">
        <f>H236</f>
        <v>0</v>
      </c>
      <c r="I235" s="113">
        <f t="shared" si="14"/>
        <v>1169000</v>
      </c>
      <c r="J235" s="119">
        <f>J236</f>
        <v>1169000</v>
      </c>
      <c r="K235" s="120">
        <f>K236</f>
        <v>160209</v>
      </c>
      <c r="L235" s="126">
        <f t="shared" si="13"/>
        <v>0.13704790419161678</v>
      </c>
    </row>
    <row r="236" spans="1:12" ht="51" customHeight="1" x14ac:dyDescent="0.2">
      <c r="A236" s="18" t="s">
        <v>181</v>
      </c>
      <c r="B236" s="35" t="s">
        <v>76</v>
      </c>
      <c r="C236" s="32" t="s">
        <v>15</v>
      </c>
      <c r="D236" s="112" t="s">
        <v>27</v>
      </c>
      <c r="E236" s="36" t="s">
        <v>180</v>
      </c>
      <c r="F236" s="82" t="s">
        <v>10</v>
      </c>
      <c r="G236" s="47">
        <f>G237</f>
        <v>1169000</v>
      </c>
      <c r="H236" s="114">
        <f>H237</f>
        <v>0</v>
      </c>
      <c r="I236" s="114">
        <f t="shared" si="14"/>
        <v>1169000</v>
      </c>
      <c r="J236" s="121">
        <f>J237</f>
        <v>1169000</v>
      </c>
      <c r="K236" s="122">
        <f>K237</f>
        <v>160209</v>
      </c>
      <c r="L236" s="126">
        <f t="shared" si="13"/>
        <v>0.13704790419161678</v>
      </c>
    </row>
    <row r="237" spans="1:12" ht="45.6" customHeight="1" x14ac:dyDescent="0.25">
      <c r="A237" s="20" t="s">
        <v>178</v>
      </c>
      <c r="B237" s="35" t="s">
        <v>76</v>
      </c>
      <c r="C237" s="32" t="s">
        <v>15</v>
      </c>
      <c r="D237" s="112" t="s">
        <v>27</v>
      </c>
      <c r="E237" s="36" t="s">
        <v>180</v>
      </c>
      <c r="F237" s="82" t="s">
        <v>95</v>
      </c>
      <c r="G237" s="47">
        <v>1169000</v>
      </c>
      <c r="H237" s="114"/>
      <c r="I237" s="114">
        <f t="shared" si="14"/>
        <v>1169000</v>
      </c>
      <c r="J237" s="121">
        <v>1169000</v>
      </c>
      <c r="K237" s="122">
        <v>160209</v>
      </c>
      <c r="L237" s="126">
        <f t="shared" si="13"/>
        <v>0.13704790419161678</v>
      </c>
    </row>
    <row r="238" spans="1:12" s="10" customFormat="1" ht="44.25" customHeight="1" x14ac:dyDescent="0.25">
      <c r="A238" s="7" t="s">
        <v>42</v>
      </c>
      <c r="B238" s="30" t="s">
        <v>77</v>
      </c>
      <c r="C238" s="30"/>
      <c r="D238" s="26"/>
      <c r="E238" s="26"/>
      <c r="F238" s="80"/>
      <c r="G238" s="62">
        <f>G239+G252</f>
        <v>4541407</v>
      </c>
      <c r="H238" s="62" t="e">
        <f>H239+H252</f>
        <v>#REF!</v>
      </c>
      <c r="I238" s="62" t="e">
        <f t="shared" si="14"/>
        <v>#REF!</v>
      </c>
      <c r="J238" s="115">
        <f>J239+J252</f>
        <v>4317405.6500000004</v>
      </c>
      <c r="K238" s="116">
        <f>K239+K252</f>
        <v>967359.7</v>
      </c>
      <c r="L238" s="127">
        <f t="shared" si="13"/>
        <v>0.2240604146149667</v>
      </c>
    </row>
    <row r="239" spans="1:12" s="10" customFormat="1" ht="18.75" x14ac:dyDescent="0.25">
      <c r="A239" s="7" t="s">
        <v>57</v>
      </c>
      <c r="B239" s="30" t="s">
        <v>77</v>
      </c>
      <c r="C239" s="30" t="s">
        <v>46</v>
      </c>
      <c r="D239" s="26"/>
      <c r="E239" s="26"/>
      <c r="F239" s="80"/>
      <c r="G239" s="62">
        <f>G240+G248</f>
        <v>4322012</v>
      </c>
      <c r="H239" s="62" t="e">
        <f>H240+H248</f>
        <v>#REF!</v>
      </c>
      <c r="I239" s="62" t="e">
        <f t="shared" si="14"/>
        <v>#REF!</v>
      </c>
      <c r="J239" s="115">
        <f>J240+J248</f>
        <v>4098010.65</v>
      </c>
      <c r="K239" s="116">
        <f>K240+K248</f>
        <v>967359.7</v>
      </c>
      <c r="L239" s="127">
        <f t="shared" si="13"/>
        <v>0.23605592630658487</v>
      </c>
    </row>
    <row r="240" spans="1:12" s="6" customFormat="1" ht="66" customHeight="1" x14ac:dyDescent="0.2">
      <c r="A240" s="4" t="s">
        <v>18</v>
      </c>
      <c r="B240" s="30" t="s">
        <v>77</v>
      </c>
      <c r="C240" s="30" t="s">
        <v>46</v>
      </c>
      <c r="D240" s="30" t="s">
        <v>37</v>
      </c>
      <c r="E240" s="26"/>
      <c r="F240" s="80"/>
      <c r="G240" s="63">
        <f>G241</f>
        <v>3922012</v>
      </c>
      <c r="H240" s="63" t="e">
        <f>H241</f>
        <v>#REF!</v>
      </c>
      <c r="I240" s="63" t="e">
        <f t="shared" si="14"/>
        <v>#REF!</v>
      </c>
      <c r="J240" s="115">
        <f>J241</f>
        <v>3922012</v>
      </c>
      <c r="K240" s="116">
        <f>K241</f>
        <v>967359.7</v>
      </c>
      <c r="L240" s="127">
        <f t="shared" si="13"/>
        <v>0.24664883738244553</v>
      </c>
    </row>
    <row r="241" spans="1:12" ht="53.25" customHeight="1" x14ac:dyDescent="0.2">
      <c r="A241" s="5" t="s">
        <v>101</v>
      </c>
      <c r="B241" s="32" t="s">
        <v>77</v>
      </c>
      <c r="C241" s="32" t="s">
        <v>46</v>
      </c>
      <c r="D241" s="32" t="s">
        <v>37</v>
      </c>
      <c r="E241" s="33" t="s">
        <v>183</v>
      </c>
      <c r="F241" s="81"/>
      <c r="G241" s="41">
        <f>G242+G244+G246</f>
        <v>3922012</v>
      </c>
      <c r="H241" s="41" t="e">
        <f>H242+H244+H246</f>
        <v>#REF!</v>
      </c>
      <c r="I241" s="41" t="e">
        <f t="shared" si="14"/>
        <v>#REF!</v>
      </c>
      <c r="J241" s="119">
        <f>J242+J244+J246</f>
        <v>3922012</v>
      </c>
      <c r="K241" s="120">
        <f>K242+K244+K246</f>
        <v>967359.7</v>
      </c>
      <c r="L241" s="126">
        <f t="shared" si="13"/>
        <v>0.24664883738244553</v>
      </c>
    </row>
    <row r="242" spans="1:12" ht="94.5" x14ac:dyDescent="0.2">
      <c r="A242" s="18" t="s">
        <v>260</v>
      </c>
      <c r="B242" s="35" t="s">
        <v>77</v>
      </c>
      <c r="C242" s="35" t="s">
        <v>46</v>
      </c>
      <c r="D242" s="35" t="s">
        <v>37</v>
      </c>
      <c r="E242" s="36" t="s">
        <v>183</v>
      </c>
      <c r="F242" s="82" t="s">
        <v>28</v>
      </c>
      <c r="G242" s="47">
        <f>G243</f>
        <v>3586707</v>
      </c>
      <c r="H242" s="47">
        <f>H243</f>
        <v>0</v>
      </c>
      <c r="I242" s="47">
        <f t="shared" si="14"/>
        <v>3586707</v>
      </c>
      <c r="J242" s="121">
        <f>J243</f>
        <v>3586707</v>
      </c>
      <c r="K242" s="122">
        <f>K243</f>
        <v>903950.78</v>
      </c>
      <c r="L242" s="126">
        <f t="shared" si="13"/>
        <v>0.25202805247264415</v>
      </c>
    </row>
    <row r="243" spans="1:12" ht="31.5" x14ac:dyDescent="0.2">
      <c r="A243" s="18" t="s">
        <v>130</v>
      </c>
      <c r="B243" s="35" t="s">
        <v>77</v>
      </c>
      <c r="C243" s="35" t="s">
        <v>46</v>
      </c>
      <c r="D243" s="35" t="s">
        <v>37</v>
      </c>
      <c r="E243" s="36" t="s">
        <v>183</v>
      </c>
      <c r="F243" s="82" t="s">
        <v>29</v>
      </c>
      <c r="G243" s="47">
        <v>3586707</v>
      </c>
      <c r="H243" s="47"/>
      <c r="I243" s="47">
        <f t="shared" si="14"/>
        <v>3586707</v>
      </c>
      <c r="J243" s="121">
        <v>3586707</v>
      </c>
      <c r="K243" s="122">
        <v>903950.78</v>
      </c>
      <c r="L243" s="126">
        <f t="shared" si="13"/>
        <v>0.25202805247264415</v>
      </c>
    </row>
    <row r="244" spans="1:12" ht="31.5" x14ac:dyDescent="0.2">
      <c r="A244" s="18" t="s">
        <v>131</v>
      </c>
      <c r="B244" s="35" t="s">
        <v>77</v>
      </c>
      <c r="C244" s="35" t="s">
        <v>46</v>
      </c>
      <c r="D244" s="35" t="s">
        <v>37</v>
      </c>
      <c r="E244" s="36" t="s">
        <v>183</v>
      </c>
      <c r="F244" s="82" t="s">
        <v>30</v>
      </c>
      <c r="G244" s="47">
        <f>G245</f>
        <v>326155</v>
      </c>
      <c r="H244" s="47">
        <f>H245</f>
        <v>0</v>
      </c>
      <c r="I244" s="47">
        <f t="shared" si="14"/>
        <v>326155</v>
      </c>
      <c r="J244" s="121">
        <v>326155</v>
      </c>
      <c r="K244" s="122">
        <v>62633.57</v>
      </c>
      <c r="L244" s="126">
        <f t="shared" si="13"/>
        <v>0.19203620977755975</v>
      </c>
    </row>
    <row r="245" spans="1:12" ht="47.25" x14ac:dyDescent="0.2">
      <c r="A245" s="18" t="s">
        <v>206</v>
      </c>
      <c r="B245" s="35" t="s">
        <v>77</v>
      </c>
      <c r="C245" s="35" t="s">
        <v>46</v>
      </c>
      <c r="D245" s="35" t="s">
        <v>37</v>
      </c>
      <c r="E245" s="36" t="s">
        <v>183</v>
      </c>
      <c r="F245" s="82" t="s">
        <v>31</v>
      </c>
      <c r="G245" s="47">
        <v>326155</v>
      </c>
      <c r="H245" s="47"/>
      <c r="I245" s="47">
        <f t="shared" si="14"/>
        <v>326155</v>
      </c>
      <c r="J245" s="121">
        <v>326155</v>
      </c>
      <c r="K245" s="122">
        <v>62633.57</v>
      </c>
      <c r="L245" s="126">
        <f t="shared" si="13"/>
        <v>0.19203620977755975</v>
      </c>
    </row>
    <row r="246" spans="1:12" ht="15.75" x14ac:dyDescent="0.2">
      <c r="A246" s="18" t="s">
        <v>33</v>
      </c>
      <c r="B246" s="35" t="s">
        <v>77</v>
      </c>
      <c r="C246" s="35" t="s">
        <v>46</v>
      </c>
      <c r="D246" s="35" t="s">
        <v>37</v>
      </c>
      <c r="E246" s="36" t="s">
        <v>183</v>
      </c>
      <c r="F246" s="82" t="s">
        <v>34</v>
      </c>
      <c r="G246" s="47">
        <f>G247</f>
        <v>9150</v>
      </c>
      <c r="H246" s="47" t="e">
        <f>#REF!+#REF!</f>
        <v>#REF!</v>
      </c>
      <c r="I246" s="47" t="e">
        <f t="shared" si="14"/>
        <v>#REF!</v>
      </c>
      <c r="J246" s="121">
        <f>J247</f>
        <v>9150</v>
      </c>
      <c r="K246" s="122">
        <f>K247</f>
        <v>775.35</v>
      </c>
      <c r="L246" s="126">
        <f t="shared" si="13"/>
        <v>8.4737704918032786E-2</v>
      </c>
    </row>
    <row r="247" spans="1:12" ht="15.75" x14ac:dyDescent="0.2">
      <c r="A247" s="18" t="s">
        <v>280</v>
      </c>
      <c r="B247" s="35" t="s">
        <v>77</v>
      </c>
      <c r="C247" s="35" t="s">
        <v>46</v>
      </c>
      <c r="D247" s="35" t="s">
        <v>37</v>
      </c>
      <c r="E247" s="36" t="s">
        <v>183</v>
      </c>
      <c r="F247" s="82" t="s">
        <v>273</v>
      </c>
      <c r="G247" s="47">
        <f>7000+2150</f>
        <v>9150</v>
      </c>
      <c r="H247" s="47"/>
      <c r="I247" s="47"/>
      <c r="J247" s="121">
        <v>9150</v>
      </c>
      <c r="K247" s="122">
        <v>775.35</v>
      </c>
      <c r="L247" s="126">
        <f t="shared" si="13"/>
        <v>8.4737704918032786E-2</v>
      </c>
    </row>
    <row r="248" spans="1:12" ht="15.75" x14ac:dyDescent="0.2">
      <c r="A248" s="4" t="s">
        <v>58</v>
      </c>
      <c r="B248" s="30" t="s">
        <v>77</v>
      </c>
      <c r="C248" s="30" t="s">
        <v>46</v>
      </c>
      <c r="D248" s="26">
        <v>11</v>
      </c>
      <c r="E248" s="26"/>
      <c r="F248" s="80"/>
      <c r="G248" s="62">
        <f t="shared" ref="G248:K250" si="15">G249</f>
        <v>400000</v>
      </c>
      <c r="H248" s="62">
        <f t="shared" si="15"/>
        <v>0</v>
      </c>
      <c r="I248" s="62">
        <f t="shared" si="14"/>
        <v>400000</v>
      </c>
      <c r="J248" s="115">
        <f t="shared" si="15"/>
        <v>175998.65</v>
      </c>
      <c r="K248" s="116">
        <f t="shared" si="15"/>
        <v>0</v>
      </c>
      <c r="L248" s="127">
        <f t="shared" si="13"/>
        <v>0</v>
      </c>
    </row>
    <row r="249" spans="1:12" ht="32.450000000000003" customHeight="1" x14ac:dyDescent="0.2">
      <c r="A249" s="5" t="s">
        <v>261</v>
      </c>
      <c r="B249" s="32" t="s">
        <v>77</v>
      </c>
      <c r="C249" s="32" t="s">
        <v>46</v>
      </c>
      <c r="D249" s="33">
        <v>11</v>
      </c>
      <c r="E249" s="33" t="s">
        <v>182</v>
      </c>
      <c r="F249" s="81"/>
      <c r="G249" s="41">
        <f t="shared" si="15"/>
        <v>400000</v>
      </c>
      <c r="H249" s="41">
        <f t="shared" si="15"/>
        <v>0</v>
      </c>
      <c r="I249" s="41">
        <f t="shared" si="14"/>
        <v>400000</v>
      </c>
      <c r="J249" s="119">
        <f t="shared" si="15"/>
        <v>175998.65</v>
      </c>
      <c r="K249" s="120">
        <f t="shared" si="15"/>
        <v>0</v>
      </c>
      <c r="L249" s="126">
        <f t="shared" si="13"/>
        <v>0</v>
      </c>
    </row>
    <row r="250" spans="1:12" s="9" customFormat="1" ht="22.5" customHeight="1" x14ac:dyDescent="0.2">
      <c r="A250" s="21" t="s">
        <v>33</v>
      </c>
      <c r="B250" s="46" t="s">
        <v>77</v>
      </c>
      <c r="C250" s="46" t="s">
        <v>46</v>
      </c>
      <c r="D250" s="42">
        <v>11</v>
      </c>
      <c r="E250" s="36" t="s">
        <v>182</v>
      </c>
      <c r="F250" s="88" t="s">
        <v>34</v>
      </c>
      <c r="G250" s="47">
        <f t="shared" si="15"/>
        <v>400000</v>
      </c>
      <c r="H250" s="47">
        <f t="shared" si="15"/>
        <v>0</v>
      </c>
      <c r="I250" s="47">
        <f t="shared" si="14"/>
        <v>400000</v>
      </c>
      <c r="J250" s="119">
        <f t="shared" si="15"/>
        <v>175998.65</v>
      </c>
      <c r="K250" s="120">
        <f t="shared" si="15"/>
        <v>0</v>
      </c>
      <c r="L250" s="126">
        <f t="shared" si="13"/>
        <v>0</v>
      </c>
    </row>
    <row r="251" spans="1:12" s="9" customFormat="1" ht="15.75" x14ac:dyDescent="0.2">
      <c r="A251" s="18" t="s">
        <v>40</v>
      </c>
      <c r="B251" s="35" t="s">
        <v>77</v>
      </c>
      <c r="C251" s="46" t="s">
        <v>46</v>
      </c>
      <c r="D251" s="42">
        <v>11</v>
      </c>
      <c r="E251" s="36" t="s">
        <v>182</v>
      </c>
      <c r="F251" s="82" t="s">
        <v>41</v>
      </c>
      <c r="G251" s="47">
        <f>200000+200000</f>
        <v>400000</v>
      </c>
      <c r="H251" s="47"/>
      <c r="I251" s="47">
        <f t="shared" si="14"/>
        <v>400000</v>
      </c>
      <c r="J251" s="119">
        <v>175998.65</v>
      </c>
      <c r="K251" s="120"/>
      <c r="L251" s="126">
        <f t="shared" si="13"/>
        <v>0</v>
      </c>
    </row>
    <row r="252" spans="1:12" s="6" customFormat="1" ht="35.25" customHeight="1" x14ac:dyDescent="0.2">
      <c r="A252" s="4" t="s">
        <v>53</v>
      </c>
      <c r="B252" s="30" t="s">
        <v>77</v>
      </c>
      <c r="C252" s="30" t="s">
        <v>43</v>
      </c>
      <c r="D252" s="26"/>
      <c r="E252" s="26"/>
      <c r="F252" s="80"/>
      <c r="G252" s="62">
        <f t="shared" ref="G252:K255" si="16">G253</f>
        <v>219395</v>
      </c>
      <c r="H252" s="62">
        <f t="shared" si="16"/>
        <v>0</v>
      </c>
      <c r="I252" s="62">
        <f t="shared" si="14"/>
        <v>219395</v>
      </c>
      <c r="J252" s="115">
        <f t="shared" si="16"/>
        <v>219395</v>
      </c>
      <c r="K252" s="116">
        <f t="shared" si="16"/>
        <v>0</v>
      </c>
      <c r="L252" s="127">
        <f t="shared" si="13"/>
        <v>0</v>
      </c>
    </row>
    <row r="253" spans="1:12" s="6" customFormat="1" ht="33.75" customHeight="1" x14ac:dyDescent="0.2">
      <c r="A253" s="4" t="s">
        <v>54</v>
      </c>
      <c r="B253" s="30" t="s">
        <v>77</v>
      </c>
      <c r="C253" s="30" t="s">
        <v>43</v>
      </c>
      <c r="D253" s="30" t="s">
        <v>46</v>
      </c>
      <c r="E253" s="26"/>
      <c r="F253" s="80"/>
      <c r="G253" s="62">
        <f t="shared" si="16"/>
        <v>219395</v>
      </c>
      <c r="H253" s="62">
        <f t="shared" si="16"/>
        <v>0</v>
      </c>
      <c r="I253" s="62">
        <f t="shared" si="14"/>
        <v>219395</v>
      </c>
      <c r="J253" s="115">
        <f t="shared" si="16"/>
        <v>219395</v>
      </c>
      <c r="K253" s="116">
        <f t="shared" si="16"/>
        <v>0</v>
      </c>
      <c r="L253" s="127">
        <f t="shared" si="13"/>
        <v>0</v>
      </c>
    </row>
    <row r="254" spans="1:12" s="6" customFormat="1" ht="35.25" customHeight="1" x14ac:dyDescent="0.2">
      <c r="A254" s="5" t="s">
        <v>115</v>
      </c>
      <c r="B254" s="32" t="s">
        <v>77</v>
      </c>
      <c r="C254" s="32" t="s">
        <v>43</v>
      </c>
      <c r="D254" s="32" t="s">
        <v>46</v>
      </c>
      <c r="E254" s="33" t="s">
        <v>184</v>
      </c>
      <c r="F254" s="81"/>
      <c r="G254" s="41">
        <f t="shared" si="16"/>
        <v>219395</v>
      </c>
      <c r="H254" s="41">
        <f t="shared" si="16"/>
        <v>0</v>
      </c>
      <c r="I254" s="41">
        <f t="shared" si="14"/>
        <v>219395</v>
      </c>
      <c r="J254" s="119">
        <f t="shared" si="16"/>
        <v>219395</v>
      </c>
      <c r="K254" s="120">
        <f t="shared" si="16"/>
        <v>0</v>
      </c>
      <c r="L254" s="126">
        <f t="shared" si="13"/>
        <v>0</v>
      </c>
    </row>
    <row r="255" spans="1:12" s="17" customFormat="1" ht="31.5" x14ac:dyDescent="0.2">
      <c r="A255" s="18" t="s">
        <v>86</v>
      </c>
      <c r="B255" s="35" t="s">
        <v>77</v>
      </c>
      <c r="C255" s="35" t="s">
        <v>43</v>
      </c>
      <c r="D255" s="35" t="s">
        <v>46</v>
      </c>
      <c r="E255" s="36" t="s">
        <v>184</v>
      </c>
      <c r="F255" s="82" t="s">
        <v>44</v>
      </c>
      <c r="G255" s="47">
        <f t="shared" si="16"/>
        <v>219395</v>
      </c>
      <c r="H255" s="47">
        <f t="shared" si="16"/>
        <v>0</v>
      </c>
      <c r="I255" s="47">
        <f t="shared" si="14"/>
        <v>219395</v>
      </c>
      <c r="J255" s="121">
        <f t="shared" si="16"/>
        <v>219395</v>
      </c>
      <c r="K255" s="122">
        <f t="shared" si="16"/>
        <v>0</v>
      </c>
      <c r="L255" s="126">
        <f t="shared" si="13"/>
        <v>0</v>
      </c>
    </row>
    <row r="256" spans="1:12" s="17" customFormat="1" ht="23.25" customHeight="1" x14ac:dyDescent="0.2">
      <c r="A256" s="18" t="s">
        <v>87</v>
      </c>
      <c r="B256" s="35" t="s">
        <v>77</v>
      </c>
      <c r="C256" s="35" t="s">
        <v>43</v>
      </c>
      <c r="D256" s="35" t="s">
        <v>46</v>
      </c>
      <c r="E256" s="36" t="s">
        <v>184</v>
      </c>
      <c r="F256" s="82" t="s">
        <v>88</v>
      </c>
      <c r="G256" s="47">
        <v>219395</v>
      </c>
      <c r="H256" s="47"/>
      <c r="I256" s="47">
        <f t="shared" si="14"/>
        <v>219395</v>
      </c>
      <c r="J256" s="121">
        <v>219395</v>
      </c>
      <c r="K256" s="122"/>
      <c r="L256" s="126">
        <f t="shared" si="13"/>
        <v>0</v>
      </c>
    </row>
    <row r="257" spans="1:12" s="8" customFormat="1" ht="37.5" x14ac:dyDescent="0.25">
      <c r="A257" s="7" t="s">
        <v>3</v>
      </c>
      <c r="B257" s="30" t="s">
        <v>78</v>
      </c>
      <c r="C257" s="30"/>
      <c r="D257" s="26"/>
      <c r="E257" s="26"/>
      <c r="F257" s="80"/>
      <c r="G257" s="62">
        <f>G258+G341</f>
        <v>119440895</v>
      </c>
      <c r="H257" s="62" t="e">
        <f>H258+H341</f>
        <v>#REF!</v>
      </c>
      <c r="I257" s="62" t="e">
        <f t="shared" si="14"/>
        <v>#REF!</v>
      </c>
      <c r="J257" s="115">
        <f>J258+J341</f>
        <v>119440895</v>
      </c>
      <c r="K257" s="115">
        <f>K258+K341</f>
        <v>24712784.569999997</v>
      </c>
      <c r="L257" s="127">
        <f t="shared" si="13"/>
        <v>0.2069038796971506</v>
      </c>
    </row>
    <row r="258" spans="1:12" s="10" customFormat="1" ht="23.25" customHeight="1" x14ac:dyDescent="0.25">
      <c r="A258" s="7" t="s">
        <v>64</v>
      </c>
      <c r="B258" s="30" t="s">
        <v>78</v>
      </c>
      <c r="C258" s="30" t="s">
        <v>9</v>
      </c>
      <c r="D258" s="26"/>
      <c r="E258" s="26"/>
      <c r="F258" s="80"/>
      <c r="G258" s="62">
        <f>G259+G276+G298+G313</f>
        <v>117554708</v>
      </c>
      <c r="H258" s="62" t="e">
        <f>H259+H276+H298+H313</f>
        <v>#REF!</v>
      </c>
      <c r="I258" s="62" t="e">
        <f t="shared" si="14"/>
        <v>#REF!</v>
      </c>
      <c r="J258" s="115">
        <f>J259+J276+J298+J313</f>
        <v>117554708</v>
      </c>
      <c r="K258" s="116">
        <f>K259+K276+K298+K313</f>
        <v>24449918.169999998</v>
      </c>
      <c r="L258" s="127">
        <f t="shared" si="13"/>
        <v>0.20798757094441508</v>
      </c>
    </row>
    <row r="259" spans="1:12" ht="15.75" x14ac:dyDescent="0.2">
      <c r="A259" s="4" t="s">
        <v>65</v>
      </c>
      <c r="B259" s="30" t="s">
        <v>78</v>
      </c>
      <c r="C259" s="30" t="s">
        <v>9</v>
      </c>
      <c r="D259" s="30" t="s">
        <v>46</v>
      </c>
      <c r="E259" s="26"/>
      <c r="F259" s="80"/>
      <c r="G259" s="62">
        <f>G269+G273+G266+G260+G263</f>
        <v>47980853</v>
      </c>
      <c r="H259" s="62" t="e">
        <f>H269+H273+H266+H260+H263</f>
        <v>#REF!</v>
      </c>
      <c r="I259" s="62" t="e">
        <f t="shared" si="14"/>
        <v>#REF!</v>
      </c>
      <c r="J259" s="115">
        <f>J269+J273+J266+J260+J263</f>
        <v>47980853</v>
      </c>
      <c r="K259" s="116">
        <f>K269+K273+K266+K260+K263</f>
        <v>10538721.98</v>
      </c>
      <c r="L259" s="127">
        <f t="shared" si="13"/>
        <v>0.21964432312197535</v>
      </c>
    </row>
    <row r="260" spans="1:12" ht="31.5" x14ac:dyDescent="0.2">
      <c r="A260" s="5" t="s">
        <v>108</v>
      </c>
      <c r="B260" s="32" t="s">
        <v>78</v>
      </c>
      <c r="C260" s="34" t="s">
        <v>9</v>
      </c>
      <c r="D260" s="32" t="s">
        <v>46</v>
      </c>
      <c r="E260" s="33" t="s">
        <v>142</v>
      </c>
      <c r="F260" s="81"/>
      <c r="G260" s="41">
        <f>G261</f>
        <v>22415</v>
      </c>
      <c r="H260" s="41" t="e">
        <f>H261</f>
        <v>#REF!</v>
      </c>
      <c r="I260" s="41" t="e">
        <f t="shared" si="14"/>
        <v>#REF!</v>
      </c>
      <c r="J260" s="119">
        <f>J261</f>
        <v>22415</v>
      </c>
      <c r="K260" s="120">
        <f>K261</f>
        <v>7824</v>
      </c>
      <c r="L260" s="126">
        <f t="shared" si="13"/>
        <v>0.3490519741244702</v>
      </c>
    </row>
    <row r="261" spans="1:12" ht="47.25" x14ac:dyDescent="0.2">
      <c r="A261" s="18" t="s">
        <v>181</v>
      </c>
      <c r="B261" s="35" t="s">
        <v>78</v>
      </c>
      <c r="C261" s="37" t="s">
        <v>9</v>
      </c>
      <c r="D261" s="35" t="s">
        <v>46</v>
      </c>
      <c r="E261" s="36" t="s">
        <v>142</v>
      </c>
      <c r="F261" s="82" t="s">
        <v>10</v>
      </c>
      <c r="G261" s="47">
        <f>G262</f>
        <v>22415</v>
      </c>
      <c r="H261" s="47" t="e">
        <f>#REF!</f>
        <v>#REF!</v>
      </c>
      <c r="I261" s="47" t="e">
        <f t="shared" si="14"/>
        <v>#REF!</v>
      </c>
      <c r="J261" s="121">
        <f>J262</f>
        <v>22415</v>
      </c>
      <c r="K261" s="122">
        <f>K262</f>
        <v>7824</v>
      </c>
      <c r="L261" s="126">
        <f t="shared" si="13"/>
        <v>0.3490519741244702</v>
      </c>
    </row>
    <row r="262" spans="1:12" ht="15.75" x14ac:dyDescent="0.2">
      <c r="A262" s="18" t="s">
        <v>277</v>
      </c>
      <c r="B262" s="35" t="s">
        <v>78</v>
      </c>
      <c r="C262" s="37" t="s">
        <v>9</v>
      </c>
      <c r="D262" s="35" t="s">
        <v>46</v>
      </c>
      <c r="E262" s="36" t="s">
        <v>142</v>
      </c>
      <c r="F262" s="82" t="s">
        <v>274</v>
      </c>
      <c r="G262" s="47">
        <v>22415</v>
      </c>
      <c r="H262" s="47"/>
      <c r="I262" s="47"/>
      <c r="J262" s="121">
        <v>22415</v>
      </c>
      <c r="K262" s="122">
        <v>7824</v>
      </c>
      <c r="L262" s="126">
        <f t="shared" si="13"/>
        <v>0.3490519741244702</v>
      </c>
    </row>
    <row r="263" spans="1:12" ht="31.5" x14ac:dyDescent="0.2">
      <c r="A263" s="5" t="s">
        <v>107</v>
      </c>
      <c r="B263" s="32" t="s">
        <v>78</v>
      </c>
      <c r="C263" s="34" t="s">
        <v>9</v>
      </c>
      <c r="D263" s="32" t="s">
        <v>46</v>
      </c>
      <c r="E263" s="33" t="s">
        <v>157</v>
      </c>
      <c r="F263" s="81"/>
      <c r="G263" s="41">
        <f>G264</f>
        <v>30000</v>
      </c>
      <c r="H263" s="41" t="e">
        <f>H264</f>
        <v>#REF!</v>
      </c>
      <c r="I263" s="41" t="e">
        <f t="shared" si="14"/>
        <v>#REF!</v>
      </c>
      <c r="J263" s="119">
        <f>J264</f>
        <v>30000</v>
      </c>
      <c r="K263" s="120">
        <f>K264</f>
        <v>0</v>
      </c>
      <c r="L263" s="126">
        <f t="shared" si="13"/>
        <v>0</v>
      </c>
    </row>
    <row r="264" spans="1:12" ht="47.25" x14ac:dyDescent="0.2">
      <c r="A264" s="18" t="s">
        <v>181</v>
      </c>
      <c r="B264" s="35" t="s">
        <v>78</v>
      </c>
      <c r="C264" s="37" t="s">
        <v>9</v>
      </c>
      <c r="D264" s="35" t="s">
        <v>46</v>
      </c>
      <c r="E264" s="36" t="s">
        <v>157</v>
      </c>
      <c r="F264" s="82" t="s">
        <v>10</v>
      </c>
      <c r="G264" s="47">
        <f>G265</f>
        <v>30000</v>
      </c>
      <c r="H264" s="47" t="e">
        <f>#REF!</f>
        <v>#REF!</v>
      </c>
      <c r="I264" s="47" t="e">
        <f t="shared" si="14"/>
        <v>#REF!</v>
      </c>
      <c r="J264" s="121">
        <f>J265</f>
        <v>30000</v>
      </c>
      <c r="K264" s="122">
        <f>K265</f>
        <v>0</v>
      </c>
      <c r="L264" s="126">
        <f t="shared" ref="L264:L327" si="17">K264/J264</f>
        <v>0</v>
      </c>
    </row>
    <row r="265" spans="1:12" ht="15.75" x14ac:dyDescent="0.2">
      <c r="A265" s="18" t="s">
        <v>277</v>
      </c>
      <c r="B265" s="35" t="s">
        <v>78</v>
      </c>
      <c r="C265" s="37" t="s">
        <v>9</v>
      </c>
      <c r="D265" s="35" t="s">
        <v>46</v>
      </c>
      <c r="E265" s="36" t="s">
        <v>157</v>
      </c>
      <c r="F265" s="82" t="s">
        <v>274</v>
      </c>
      <c r="G265" s="47">
        <v>30000</v>
      </c>
      <c r="H265" s="47"/>
      <c r="I265" s="47"/>
      <c r="J265" s="121">
        <v>30000</v>
      </c>
      <c r="K265" s="122"/>
      <c r="L265" s="126">
        <f t="shared" si="17"/>
        <v>0</v>
      </c>
    </row>
    <row r="266" spans="1:12" ht="31.5" x14ac:dyDescent="0.2">
      <c r="A266" s="5" t="s">
        <v>147</v>
      </c>
      <c r="B266" s="32" t="s">
        <v>78</v>
      </c>
      <c r="C266" s="32" t="s">
        <v>9</v>
      </c>
      <c r="D266" s="32" t="s">
        <v>46</v>
      </c>
      <c r="E266" s="33" t="s">
        <v>148</v>
      </c>
      <c r="F266" s="81"/>
      <c r="G266" s="41">
        <f>G267</f>
        <v>20000</v>
      </c>
      <c r="H266" s="41" t="e">
        <f>H267</f>
        <v>#REF!</v>
      </c>
      <c r="I266" s="41" t="e">
        <f t="shared" si="14"/>
        <v>#REF!</v>
      </c>
      <c r="J266" s="119">
        <f>J267</f>
        <v>20000</v>
      </c>
      <c r="K266" s="120">
        <f>K267</f>
        <v>0</v>
      </c>
      <c r="L266" s="126">
        <f t="shared" si="17"/>
        <v>0</v>
      </c>
    </row>
    <row r="267" spans="1:12" ht="47.25" x14ac:dyDescent="0.2">
      <c r="A267" s="18" t="s">
        <v>181</v>
      </c>
      <c r="B267" s="35" t="s">
        <v>78</v>
      </c>
      <c r="C267" s="35" t="s">
        <v>9</v>
      </c>
      <c r="D267" s="35" t="s">
        <v>46</v>
      </c>
      <c r="E267" s="36" t="s">
        <v>148</v>
      </c>
      <c r="F267" s="82" t="s">
        <v>10</v>
      </c>
      <c r="G267" s="47">
        <f>G268</f>
        <v>20000</v>
      </c>
      <c r="H267" s="47" t="e">
        <f>#REF!</f>
        <v>#REF!</v>
      </c>
      <c r="I267" s="47" t="e">
        <f t="shared" si="14"/>
        <v>#REF!</v>
      </c>
      <c r="J267" s="121">
        <f>J268</f>
        <v>20000</v>
      </c>
      <c r="K267" s="122">
        <f>K268</f>
        <v>0</v>
      </c>
      <c r="L267" s="126">
        <f t="shared" si="17"/>
        <v>0</v>
      </c>
    </row>
    <row r="268" spans="1:12" ht="15.75" x14ac:dyDescent="0.2">
      <c r="A268" s="18" t="s">
        <v>277</v>
      </c>
      <c r="B268" s="35" t="s">
        <v>78</v>
      </c>
      <c r="C268" s="35" t="s">
        <v>9</v>
      </c>
      <c r="D268" s="35" t="s">
        <v>46</v>
      </c>
      <c r="E268" s="36" t="s">
        <v>148</v>
      </c>
      <c r="F268" s="82" t="s">
        <v>274</v>
      </c>
      <c r="G268" s="47">
        <v>20000</v>
      </c>
      <c r="H268" s="47"/>
      <c r="I268" s="47"/>
      <c r="J268" s="121">
        <v>20000</v>
      </c>
      <c r="K268" s="122"/>
      <c r="L268" s="126">
        <f t="shared" si="17"/>
        <v>0</v>
      </c>
    </row>
    <row r="269" spans="1:12" ht="15.75" x14ac:dyDescent="0.2">
      <c r="A269" s="5" t="s">
        <v>185</v>
      </c>
      <c r="B269" s="32" t="s">
        <v>78</v>
      </c>
      <c r="C269" s="32" t="s">
        <v>9</v>
      </c>
      <c r="D269" s="32" t="s">
        <v>46</v>
      </c>
      <c r="E269" s="33" t="s">
        <v>186</v>
      </c>
      <c r="F269" s="81"/>
      <c r="G269" s="41">
        <f>G270</f>
        <v>12486996</v>
      </c>
      <c r="H269" s="41" t="e">
        <f>H270</f>
        <v>#REF!</v>
      </c>
      <c r="I269" s="41" t="e">
        <f t="shared" si="14"/>
        <v>#REF!</v>
      </c>
      <c r="J269" s="119">
        <f>J270</f>
        <v>12486996</v>
      </c>
      <c r="K269" s="120">
        <f>K270</f>
        <v>3544939.7</v>
      </c>
      <c r="L269" s="126">
        <f t="shared" si="17"/>
        <v>0.2838905129784618</v>
      </c>
    </row>
    <row r="270" spans="1:12" ht="47.25" x14ac:dyDescent="0.2">
      <c r="A270" s="18" t="s">
        <v>181</v>
      </c>
      <c r="B270" s="35" t="s">
        <v>78</v>
      </c>
      <c r="C270" s="35" t="s">
        <v>9</v>
      </c>
      <c r="D270" s="35" t="s">
        <v>46</v>
      </c>
      <c r="E270" s="36" t="s">
        <v>186</v>
      </c>
      <c r="F270" s="82" t="s">
        <v>10</v>
      </c>
      <c r="G270" s="47">
        <f>G271</f>
        <v>12486996</v>
      </c>
      <c r="H270" s="47" t="e">
        <f>#REF!</f>
        <v>#REF!</v>
      </c>
      <c r="I270" s="47" t="e">
        <f t="shared" si="14"/>
        <v>#REF!</v>
      </c>
      <c r="J270" s="121">
        <f>J271</f>
        <v>12486996</v>
      </c>
      <c r="K270" s="122">
        <f>K271</f>
        <v>3544939.7</v>
      </c>
      <c r="L270" s="126">
        <f t="shared" si="17"/>
        <v>0.2838905129784618</v>
      </c>
    </row>
    <row r="271" spans="1:12" ht="15.75" x14ac:dyDescent="0.2">
      <c r="A271" s="18" t="s">
        <v>277</v>
      </c>
      <c r="B271" s="35" t="s">
        <v>78</v>
      </c>
      <c r="C271" s="35" t="s">
        <v>9</v>
      </c>
      <c r="D271" s="35" t="s">
        <v>46</v>
      </c>
      <c r="E271" s="36" t="s">
        <v>186</v>
      </c>
      <c r="F271" s="82" t="s">
        <v>274</v>
      </c>
      <c r="G271" s="47">
        <v>12486996</v>
      </c>
      <c r="H271" s="47"/>
      <c r="I271" s="47"/>
      <c r="J271" s="121">
        <v>12486996</v>
      </c>
      <c r="K271" s="122">
        <v>3544939.7</v>
      </c>
      <c r="L271" s="126">
        <f t="shared" si="17"/>
        <v>0.2838905129784618</v>
      </c>
    </row>
    <row r="272" spans="1:12" ht="1.9" hidden="1" customHeight="1" x14ac:dyDescent="0.2">
      <c r="A272" s="18" t="s">
        <v>16</v>
      </c>
      <c r="B272" s="35" t="s">
        <v>78</v>
      </c>
      <c r="C272" s="35" t="s">
        <v>9</v>
      </c>
      <c r="D272" s="35" t="s">
        <v>46</v>
      </c>
      <c r="E272" s="36" t="s">
        <v>186</v>
      </c>
      <c r="F272" s="82" t="s">
        <v>17</v>
      </c>
      <c r="G272" s="60"/>
      <c r="H272" s="60"/>
      <c r="I272" s="60">
        <f t="shared" si="14"/>
        <v>0</v>
      </c>
      <c r="J272" s="119"/>
      <c r="K272" s="120"/>
      <c r="L272" s="126" t="e">
        <f t="shared" si="17"/>
        <v>#DIV/0!</v>
      </c>
    </row>
    <row r="273" spans="1:12" ht="47.45" customHeight="1" x14ac:dyDescent="0.2">
      <c r="A273" s="5" t="s">
        <v>112</v>
      </c>
      <c r="B273" s="32" t="s">
        <v>78</v>
      </c>
      <c r="C273" s="32" t="s">
        <v>9</v>
      </c>
      <c r="D273" s="32" t="s">
        <v>46</v>
      </c>
      <c r="E273" s="33" t="s">
        <v>187</v>
      </c>
      <c r="F273" s="82"/>
      <c r="G273" s="41">
        <f>G274</f>
        <v>35421442</v>
      </c>
      <c r="H273" s="41" t="e">
        <f>H274</f>
        <v>#REF!</v>
      </c>
      <c r="I273" s="41" t="e">
        <f t="shared" si="14"/>
        <v>#REF!</v>
      </c>
      <c r="J273" s="119">
        <f>J274</f>
        <v>35421442</v>
      </c>
      <c r="K273" s="120">
        <f>K274</f>
        <v>6985958.2800000003</v>
      </c>
      <c r="L273" s="126">
        <f t="shared" si="17"/>
        <v>0.1972239944381711</v>
      </c>
    </row>
    <row r="274" spans="1:12" ht="47.25" x14ac:dyDescent="0.2">
      <c r="A274" s="18" t="s">
        <v>181</v>
      </c>
      <c r="B274" s="35" t="s">
        <v>78</v>
      </c>
      <c r="C274" s="35" t="s">
        <v>9</v>
      </c>
      <c r="D274" s="35" t="s">
        <v>46</v>
      </c>
      <c r="E274" s="33" t="s">
        <v>187</v>
      </c>
      <c r="F274" s="82" t="s">
        <v>10</v>
      </c>
      <c r="G274" s="47">
        <f>G275</f>
        <v>35421442</v>
      </c>
      <c r="H274" s="47" t="e">
        <f>#REF!</f>
        <v>#REF!</v>
      </c>
      <c r="I274" s="47" t="e">
        <f t="shared" si="14"/>
        <v>#REF!</v>
      </c>
      <c r="J274" s="121">
        <f>J275</f>
        <v>35421442</v>
      </c>
      <c r="K274" s="122">
        <f>K275</f>
        <v>6985958.2800000003</v>
      </c>
      <c r="L274" s="126">
        <f t="shared" si="17"/>
        <v>0.1972239944381711</v>
      </c>
    </row>
    <row r="275" spans="1:12" ht="15.75" x14ac:dyDescent="0.2">
      <c r="A275" s="18" t="s">
        <v>277</v>
      </c>
      <c r="B275" s="35" t="s">
        <v>78</v>
      </c>
      <c r="C275" s="35" t="s">
        <v>9</v>
      </c>
      <c r="D275" s="35" t="s">
        <v>46</v>
      </c>
      <c r="E275" s="33" t="s">
        <v>187</v>
      </c>
      <c r="F275" s="82" t="s">
        <v>274</v>
      </c>
      <c r="G275" s="47">
        <v>35421442</v>
      </c>
      <c r="H275" s="47"/>
      <c r="I275" s="47"/>
      <c r="J275" s="121">
        <v>35421442</v>
      </c>
      <c r="K275" s="122">
        <v>6985958.2800000003</v>
      </c>
      <c r="L275" s="126">
        <f t="shared" si="17"/>
        <v>0.1972239944381711</v>
      </c>
    </row>
    <row r="276" spans="1:12" ht="15.75" x14ac:dyDescent="0.2">
      <c r="A276" s="4" t="s">
        <v>66</v>
      </c>
      <c r="B276" s="30" t="s">
        <v>78</v>
      </c>
      <c r="C276" s="30" t="s">
        <v>9</v>
      </c>
      <c r="D276" s="30" t="s">
        <v>27</v>
      </c>
      <c r="E276" s="26"/>
      <c r="F276" s="80"/>
      <c r="G276" s="62">
        <f>G286+G289+G283+G277+G280+G292</f>
        <v>57317704</v>
      </c>
      <c r="H276" s="62" t="e">
        <f>H286+H289+H283+H277+H280</f>
        <v>#REF!</v>
      </c>
      <c r="I276" s="62" t="e">
        <f t="shared" si="14"/>
        <v>#REF!</v>
      </c>
      <c r="J276" s="115">
        <f>J286+J289+J283+J277+J280+J292</f>
        <v>57317704</v>
      </c>
      <c r="K276" s="116">
        <f>K286+K289+K283+K277+K280+K292</f>
        <v>11702404.6</v>
      </c>
      <c r="L276" s="127">
        <f t="shared" si="17"/>
        <v>0.20416736511288031</v>
      </c>
    </row>
    <row r="277" spans="1:12" ht="31.5" x14ac:dyDescent="0.2">
      <c r="A277" s="5" t="s">
        <v>108</v>
      </c>
      <c r="B277" s="32" t="s">
        <v>78</v>
      </c>
      <c r="C277" s="32" t="s">
        <v>9</v>
      </c>
      <c r="D277" s="32" t="s">
        <v>27</v>
      </c>
      <c r="E277" s="33" t="s">
        <v>142</v>
      </c>
      <c r="F277" s="81"/>
      <c r="G277" s="41">
        <f>G278</f>
        <v>8000</v>
      </c>
      <c r="H277" s="41" t="e">
        <f>H278</f>
        <v>#REF!</v>
      </c>
      <c r="I277" s="41" t="e">
        <f t="shared" ref="I277:I338" si="18">SUM(G277:H277)</f>
        <v>#REF!</v>
      </c>
      <c r="J277" s="119">
        <f>J278</f>
        <v>8000</v>
      </c>
      <c r="K277" s="120">
        <f>K278</f>
        <v>0</v>
      </c>
      <c r="L277" s="126">
        <f t="shared" si="17"/>
        <v>0</v>
      </c>
    </row>
    <row r="278" spans="1:12" ht="47.25" x14ac:dyDescent="0.2">
      <c r="A278" s="18" t="s">
        <v>181</v>
      </c>
      <c r="B278" s="35" t="s">
        <v>78</v>
      </c>
      <c r="C278" s="35" t="s">
        <v>9</v>
      </c>
      <c r="D278" s="35" t="s">
        <v>27</v>
      </c>
      <c r="E278" s="36" t="s">
        <v>142</v>
      </c>
      <c r="F278" s="82" t="s">
        <v>10</v>
      </c>
      <c r="G278" s="47">
        <f>G279</f>
        <v>8000</v>
      </c>
      <c r="H278" s="47" t="e">
        <f>#REF!</f>
        <v>#REF!</v>
      </c>
      <c r="I278" s="47" t="e">
        <f t="shared" si="18"/>
        <v>#REF!</v>
      </c>
      <c r="J278" s="121">
        <f>J279</f>
        <v>8000</v>
      </c>
      <c r="K278" s="122">
        <f>K279</f>
        <v>0</v>
      </c>
      <c r="L278" s="126">
        <f t="shared" si="17"/>
        <v>0</v>
      </c>
    </row>
    <row r="279" spans="1:12" ht="15.75" x14ac:dyDescent="0.2">
      <c r="A279" s="18" t="s">
        <v>277</v>
      </c>
      <c r="B279" s="35" t="s">
        <v>78</v>
      </c>
      <c r="C279" s="35" t="s">
        <v>9</v>
      </c>
      <c r="D279" s="35" t="s">
        <v>27</v>
      </c>
      <c r="E279" s="36" t="s">
        <v>142</v>
      </c>
      <c r="F279" s="82" t="s">
        <v>274</v>
      </c>
      <c r="G279" s="47">
        <f>8000</f>
        <v>8000</v>
      </c>
      <c r="H279" s="47"/>
      <c r="I279" s="47"/>
      <c r="J279" s="121">
        <v>8000</v>
      </c>
      <c r="K279" s="122"/>
      <c r="L279" s="126">
        <f t="shared" si="17"/>
        <v>0</v>
      </c>
    </row>
    <row r="280" spans="1:12" ht="31.5" x14ac:dyDescent="0.2">
      <c r="A280" s="5" t="s">
        <v>107</v>
      </c>
      <c r="B280" s="32" t="s">
        <v>78</v>
      </c>
      <c r="C280" s="32" t="s">
        <v>9</v>
      </c>
      <c r="D280" s="32" t="s">
        <v>27</v>
      </c>
      <c r="E280" s="33" t="s">
        <v>157</v>
      </c>
      <c r="F280" s="81"/>
      <c r="G280" s="41">
        <f>G281</f>
        <v>12500</v>
      </c>
      <c r="H280" s="41" t="e">
        <f>H281</f>
        <v>#REF!</v>
      </c>
      <c r="I280" s="41" t="e">
        <f t="shared" si="18"/>
        <v>#REF!</v>
      </c>
      <c r="J280" s="119">
        <f>J281</f>
        <v>12500</v>
      </c>
      <c r="K280" s="120">
        <f>K281</f>
        <v>0</v>
      </c>
      <c r="L280" s="126">
        <f t="shared" si="17"/>
        <v>0</v>
      </c>
    </row>
    <row r="281" spans="1:12" ht="47.25" x14ac:dyDescent="0.2">
      <c r="A281" s="18" t="s">
        <v>181</v>
      </c>
      <c r="B281" s="35" t="s">
        <v>78</v>
      </c>
      <c r="C281" s="35" t="s">
        <v>9</v>
      </c>
      <c r="D281" s="35" t="s">
        <v>27</v>
      </c>
      <c r="E281" s="36" t="s">
        <v>157</v>
      </c>
      <c r="F281" s="82" t="s">
        <v>10</v>
      </c>
      <c r="G281" s="47">
        <f>G282</f>
        <v>12500</v>
      </c>
      <c r="H281" s="47" t="e">
        <f>#REF!</f>
        <v>#REF!</v>
      </c>
      <c r="I281" s="47" t="e">
        <f t="shared" si="18"/>
        <v>#REF!</v>
      </c>
      <c r="J281" s="121">
        <f>J282</f>
        <v>12500</v>
      </c>
      <c r="K281" s="122">
        <f>K282</f>
        <v>0</v>
      </c>
      <c r="L281" s="126">
        <f t="shared" si="17"/>
        <v>0</v>
      </c>
    </row>
    <row r="282" spans="1:12" ht="15.75" x14ac:dyDescent="0.2">
      <c r="A282" s="18" t="s">
        <v>277</v>
      </c>
      <c r="B282" s="35" t="s">
        <v>78</v>
      </c>
      <c r="C282" s="35" t="s">
        <v>9</v>
      </c>
      <c r="D282" s="35" t="s">
        <v>27</v>
      </c>
      <c r="E282" s="36" t="s">
        <v>157</v>
      </c>
      <c r="F282" s="82" t="s">
        <v>274</v>
      </c>
      <c r="G282" s="47">
        <v>12500</v>
      </c>
      <c r="H282" s="47"/>
      <c r="I282" s="47"/>
      <c r="J282" s="121">
        <v>12500</v>
      </c>
      <c r="K282" s="122"/>
      <c r="L282" s="126">
        <f t="shared" si="17"/>
        <v>0</v>
      </c>
    </row>
    <row r="283" spans="1:12" ht="31.5" x14ac:dyDescent="0.2">
      <c r="A283" s="5" t="s">
        <v>147</v>
      </c>
      <c r="B283" s="32" t="s">
        <v>78</v>
      </c>
      <c r="C283" s="32" t="s">
        <v>9</v>
      </c>
      <c r="D283" s="32" t="s">
        <v>27</v>
      </c>
      <c r="E283" s="33" t="s">
        <v>148</v>
      </c>
      <c r="F283" s="81"/>
      <c r="G283" s="41">
        <f>G284</f>
        <v>20000</v>
      </c>
      <c r="H283" s="41" t="e">
        <f>H284</f>
        <v>#REF!</v>
      </c>
      <c r="I283" s="41" t="e">
        <f t="shared" si="18"/>
        <v>#REF!</v>
      </c>
      <c r="J283" s="119">
        <f>J284</f>
        <v>20000</v>
      </c>
      <c r="K283" s="120">
        <f>K284</f>
        <v>0</v>
      </c>
      <c r="L283" s="126">
        <f t="shared" si="17"/>
        <v>0</v>
      </c>
    </row>
    <row r="284" spans="1:12" ht="47.25" x14ac:dyDescent="0.2">
      <c r="A284" s="18" t="s">
        <v>181</v>
      </c>
      <c r="B284" s="35" t="s">
        <v>78</v>
      </c>
      <c r="C284" s="35" t="s">
        <v>9</v>
      </c>
      <c r="D284" s="35" t="s">
        <v>27</v>
      </c>
      <c r="E284" s="36" t="s">
        <v>148</v>
      </c>
      <c r="F284" s="82" t="s">
        <v>10</v>
      </c>
      <c r="G284" s="47">
        <f>G285</f>
        <v>20000</v>
      </c>
      <c r="H284" s="47" t="e">
        <f>#REF!</f>
        <v>#REF!</v>
      </c>
      <c r="I284" s="47" t="e">
        <f t="shared" si="18"/>
        <v>#REF!</v>
      </c>
      <c r="J284" s="121">
        <f>J285</f>
        <v>20000</v>
      </c>
      <c r="K284" s="122">
        <f>K285</f>
        <v>0</v>
      </c>
      <c r="L284" s="126">
        <f t="shared" si="17"/>
        <v>0</v>
      </c>
    </row>
    <row r="285" spans="1:12" ht="15.75" x14ac:dyDescent="0.2">
      <c r="A285" s="18" t="s">
        <v>277</v>
      </c>
      <c r="B285" s="35" t="s">
        <v>78</v>
      </c>
      <c r="C285" s="35" t="s">
        <v>9</v>
      </c>
      <c r="D285" s="35" t="s">
        <v>27</v>
      </c>
      <c r="E285" s="36" t="s">
        <v>148</v>
      </c>
      <c r="F285" s="82" t="s">
        <v>274</v>
      </c>
      <c r="G285" s="47">
        <v>20000</v>
      </c>
      <c r="H285" s="47"/>
      <c r="I285" s="47"/>
      <c r="J285" s="121">
        <v>20000</v>
      </c>
      <c r="K285" s="122"/>
      <c r="L285" s="126">
        <f t="shared" si="17"/>
        <v>0</v>
      </c>
    </row>
    <row r="286" spans="1:12" ht="15.75" x14ac:dyDescent="0.2">
      <c r="A286" s="5" t="s">
        <v>103</v>
      </c>
      <c r="B286" s="32" t="s">
        <v>78</v>
      </c>
      <c r="C286" s="32" t="s">
        <v>9</v>
      </c>
      <c r="D286" s="32" t="s">
        <v>27</v>
      </c>
      <c r="E286" s="32" t="s">
        <v>188</v>
      </c>
      <c r="F286" s="81"/>
      <c r="G286" s="41">
        <f>G287</f>
        <v>13632228</v>
      </c>
      <c r="H286" s="41" t="e">
        <f>H287</f>
        <v>#REF!</v>
      </c>
      <c r="I286" s="41" t="e">
        <f t="shared" si="18"/>
        <v>#REF!</v>
      </c>
      <c r="J286" s="119">
        <f>J287</f>
        <v>13632228</v>
      </c>
      <c r="K286" s="120">
        <f>K287</f>
        <v>4260096.21</v>
      </c>
      <c r="L286" s="126">
        <f t="shared" si="17"/>
        <v>0.3125018309552921</v>
      </c>
    </row>
    <row r="287" spans="1:12" ht="47.25" x14ac:dyDescent="0.2">
      <c r="A287" s="18" t="s">
        <v>181</v>
      </c>
      <c r="B287" s="35" t="s">
        <v>78</v>
      </c>
      <c r="C287" s="35" t="s">
        <v>9</v>
      </c>
      <c r="D287" s="35" t="s">
        <v>27</v>
      </c>
      <c r="E287" s="35" t="s">
        <v>188</v>
      </c>
      <c r="F287" s="82" t="s">
        <v>10</v>
      </c>
      <c r="G287" s="47">
        <f>G288</f>
        <v>13632228</v>
      </c>
      <c r="H287" s="47" t="e">
        <f>#REF!+#REF!</f>
        <v>#REF!</v>
      </c>
      <c r="I287" s="47" t="e">
        <f t="shared" si="18"/>
        <v>#REF!</v>
      </c>
      <c r="J287" s="121">
        <f>J288</f>
        <v>13632228</v>
      </c>
      <c r="K287" s="122">
        <f>K288</f>
        <v>4260096.21</v>
      </c>
      <c r="L287" s="126">
        <f t="shared" si="17"/>
        <v>0.3125018309552921</v>
      </c>
    </row>
    <row r="288" spans="1:12" ht="15.75" x14ac:dyDescent="0.25">
      <c r="A288" s="74" t="s">
        <v>277</v>
      </c>
      <c r="B288" s="35" t="s">
        <v>78</v>
      </c>
      <c r="C288" s="35" t="s">
        <v>9</v>
      </c>
      <c r="D288" s="35" t="s">
        <v>27</v>
      </c>
      <c r="E288" s="35" t="s">
        <v>188</v>
      </c>
      <c r="F288" s="82" t="s">
        <v>274</v>
      </c>
      <c r="G288" s="47">
        <f>13242659+389569</f>
        <v>13632228</v>
      </c>
      <c r="H288" s="47"/>
      <c r="I288" s="47"/>
      <c r="J288" s="121">
        <v>13632228</v>
      </c>
      <c r="K288" s="122">
        <v>4260096.21</v>
      </c>
      <c r="L288" s="126">
        <f t="shared" si="17"/>
        <v>0.3125018309552921</v>
      </c>
    </row>
    <row r="289" spans="1:12" ht="117" customHeight="1" x14ac:dyDescent="0.2">
      <c r="A289" s="16" t="s">
        <v>111</v>
      </c>
      <c r="B289" s="32" t="s">
        <v>78</v>
      </c>
      <c r="C289" s="32" t="s">
        <v>9</v>
      </c>
      <c r="D289" s="32" t="s">
        <v>27</v>
      </c>
      <c r="E289" s="33" t="s">
        <v>189</v>
      </c>
      <c r="F289" s="81"/>
      <c r="G289" s="41">
        <f>G290</f>
        <v>42750876</v>
      </c>
      <c r="H289" s="41" t="e">
        <f>H290</f>
        <v>#REF!</v>
      </c>
      <c r="I289" s="41" t="e">
        <f t="shared" si="18"/>
        <v>#REF!</v>
      </c>
      <c r="J289" s="119">
        <f>J290</f>
        <v>42750876</v>
      </c>
      <c r="K289" s="120">
        <f>K290</f>
        <v>7442308.3899999997</v>
      </c>
      <c r="L289" s="126">
        <f t="shared" si="17"/>
        <v>0.1740855179201474</v>
      </c>
    </row>
    <row r="290" spans="1:12" ht="47.25" x14ac:dyDescent="0.2">
      <c r="A290" s="18" t="s">
        <v>181</v>
      </c>
      <c r="B290" s="35" t="s">
        <v>78</v>
      </c>
      <c r="C290" s="35" t="s">
        <v>9</v>
      </c>
      <c r="D290" s="35" t="s">
        <v>27</v>
      </c>
      <c r="E290" s="36" t="s">
        <v>189</v>
      </c>
      <c r="F290" s="82" t="s">
        <v>10</v>
      </c>
      <c r="G290" s="47">
        <f>G291</f>
        <v>42750876</v>
      </c>
      <c r="H290" s="47" t="e">
        <f>#REF!</f>
        <v>#REF!</v>
      </c>
      <c r="I290" s="47" t="e">
        <f t="shared" si="18"/>
        <v>#REF!</v>
      </c>
      <c r="J290" s="121">
        <f>J291</f>
        <v>42750876</v>
      </c>
      <c r="K290" s="122">
        <f>K291</f>
        <v>7442308.3899999997</v>
      </c>
      <c r="L290" s="126">
        <f t="shared" si="17"/>
        <v>0.1740855179201474</v>
      </c>
    </row>
    <row r="291" spans="1:12" ht="18.75" customHeight="1" x14ac:dyDescent="0.25">
      <c r="A291" s="74" t="s">
        <v>277</v>
      </c>
      <c r="B291" s="35" t="s">
        <v>78</v>
      </c>
      <c r="C291" s="35" t="s">
        <v>9</v>
      </c>
      <c r="D291" s="35" t="s">
        <v>27</v>
      </c>
      <c r="E291" s="36" t="s">
        <v>189</v>
      </c>
      <c r="F291" s="82" t="s">
        <v>274</v>
      </c>
      <c r="G291" s="47">
        <v>42750876</v>
      </c>
      <c r="H291" s="47"/>
      <c r="I291" s="47"/>
      <c r="J291" s="121">
        <v>42750876</v>
      </c>
      <c r="K291" s="122">
        <v>7442308.3899999997</v>
      </c>
      <c r="L291" s="126">
        <f t="shared" si="17"/>
        <v>0.1740855179201474</v>
      </c>
    </row>
    <row r="292" spans="1:12" s="29" customFormat="1" ht="35.25" customHeight="1" x14ac:dyDescent="0.2">
      <c r="A292" s="5" t="s">
        <v>227</v>
      </c>
      <c r="B292" s="32" t="s">
        <v>78</v>
      </c>
      <c r="C292" s="32" t="s">
        <v>9</v>
      </c>
      <c r="D292" s="32" t="s">
        <v>27</v>
      </c>
      <c r="E292" s="33" t="s">
        <v>228</v>
      </c>
      <c r="F292" s="81"/>
      <c r="G292" s="41">
        <f>G293</f>
        <v>894100</v>
      </c>
      <c r="H292" s="59"/>
      <c r="I292" s="59">
        <f t="shared" si="18"/>
        <v>894100</v>
      </c>
      <c r="J292" s="119">
        <f>J293</f>
        <v>894100</v>
      </c>
      <c r="K292" s="120">
        <f>K293</f>
        <v>0</v>
      </c>
      <c r="L292" s="126">
        <f t="shared" si="17"/>
        <v>0</v>
      </c>
    </row>
    <row r="293" spans="1:12" ht="54" customHeight="1" x14ac:dyDescent="0.2">
      <c r="A293" s="18" t="s">
        <v>181</v>
      </c>
      <c r="B293" s="35" t="s">
        <v>78</v>
      </c>
      <c r="C293" s="35" t="s">
        <v>9</v>
      </c>
      <c r="D293" s="35" t="s">
        <v>27</v>
      </c>
      <c r="E293" s="36" t="s">
        <v>228</v>
      </c>
      <c r="F293" s="82" t="s">
        <v>10</v>
      </c>
      <c r="G293" s="47">
        <f>G294</f>
        <v>894100</v>
      </c>
      <c r="H293" s="60"/>
      <c r="I293" s="60">
        <f t="shared" si="18"/>
        <v>894100</v>
      </c>
      <c r="J293" s="121">
        <f>J294</f>
        <v>894100</v>
      </c>
      <c r="K293" s="122">
        <f>K294</f>
        <v>0</v>
      </c>
      <c r="L293" s="126">
        <f t="shared" si="17"/>
        <v>0</v>
      </c>
    </row>
    <row r="294" spans="1:12" ht="16.5" customHeight="1" x14ac:dyDescent="0.25">
      <c r="A294" s="74" t="s">
        <v>277</v>
      </c>
      <c r="B294" s="35" t="s">
        <v>78</v>
      </c>
      <c r="C294" s="35" t="s">
        <v>9</v>
      </c>
      <c r="D294" s="35" t="s">
        <v>27</v>
      </c>
      <c r="E294" s="36" t="s">
        <v>228</v>
      </c>
      <c r="F294" s="82" t="s">
        <v>274</v>
      </c>
      <c r="G294" s="47">
        <v>894100</v>
      </c>
      <c r="H294" s="60"/>
      <c r="I294" s="60"/>
      <c r="J294" s="121">
        <v>894100</v>
      </c>
      <c r="K294" s="122"/>
      <c r="L294" s="126">
        <f t="shared" si="17"/>
        <v>0</v>
      </c>
    </row>
    <row r="295" spans="1:12" ht="31.5" hidden="1" customHeight="1" x14ac:dyDescent="0.2">
      <c r="A295" s="55" t="s">
        <v>221</v>
      </c>
      <c r="B295" s="32" t="s">
        <v>78</v>
      </c>
      <c r="C295" s="32" t="s">
        <v>9</v>
      </c>
      <c r="D295" s="32" t="s">
        <v>27</v>
      </c>
      <c r="E295" s="33" t="s">
        <v>222</v>
      </c>
      <c r="F295" s="81"/>
      <c r="G295" s="59"/>
      <c r="H295" s="59"/>
      <c r="I295" s="59">
        <f t="shared" si="18"/>
        <v>0</v>
      </c>
      <c r="J295" s="119"/>
      <c r="K295" s="120"/>
      <c r="L295" s="126" t="e">
        <f t="shared" si="17"/>
        <v>#DIV/0!</v>
      </c>
    </row>
    <row r="296" spans="1:12" ht="26.25" hidden="1" customHeight="1" x14ac:dyDescent="0.2">
      <c r="A296" s="18" t="s">
        <v>181</v>
      </c>
      <c r="B296" s="35" t="s">
        <v>78</v>
      </c>
      <c r="C296" s="35" t="s">
        <v>9</v>
      </c>
      <c r="D296" s="35" t="s">
        <v>27</v>
      </c>
      <c r="E296" s="36" t="s">
        <v>222</v>
      </c>
      <c r="F296" s="82" t="s">
        <v>10</v>
      </c>
      <c r="G296" s="60"/>
      <c r="H296" s="60"/>
      <c r="I296" s="60">
        <f t="shared" si="18"/>
        <v>0</v>
      </c>
      <c r="J296" s="119"/>
      <c r="K296" s="120"/>
      <c r="L296" s="126" t="e">
        <f t="shared" si="17"/>
        <v>#DIV/0!</v>
      </c>
    </row>
    <row r="297" spans="1:12" ht="45" hidden="1" customHeight="1" x14ac:dyDescent="0.2">
      <c r="A297" s="18" t="s">
        <v>16</v>
      </c>
      <c r="B297" s="35" t="s">
        <v>78</v>
      </c>
      <c r="C297" s="35" t="s">
        <v>9</v>
      </c>
      <c r="D297" s="35" t="s">
        <v>27</v>
      </c>
      <c r="E297" s="36" t="s">
        <v>222</v>
      </c>
      <c r="F297" s="82" t="s">
        <v>17</v>
      </c>
      <c r="G297" s="60"/>
      <c r="H297" s="60"/>
      <c r="I297" s="60">
        <f t="shared" si="18"/>
        <v>0</v>
      </c>
      <c r="J297" s="119"/>
      <c r="K297" s="120"/>
      <c r="L297" s="126" t="e">
        <f t="shared" si="17"/>
        <v>#DIV/0!</v>
      </c>
    </row>
    <row r="298" spans="1:12" ht="33" customHeight="1" x14ac:dyDescent="0.2">
      <c r="A298" s="4" t="s">
        <v>92</v>
      </c>
      <c r="B298" s="30" t="s">
        <v>78</v>
      </c>
      <c r="C298" s="30" t="s">
        <v>9</v>
      </c>
      <c r="D298" s="30" t="s">
        <v>9</v>
      </c>
      <c r="E298" s="26"/>
      <c r="F298" s="80"/>
      <c r="G298" s="62">
        <f>G308+G305+G302</f>
        <v>386720</v>
      </c>
      <c r="H298" s="62" t="e">
        <f>H308+H305+H302</f>
        <v>#REF!</v>
      </c>
      <c r="I298" s="62" t="e">
        <f t="shared" si="18"/>
        <v>#REF!</v>
      </c>
      <c r="J298" s="115">
        <f>J308+J305+J302</f>
        <v>386720</v>
      </c>
      <c r="K298" s="116">
        <f>K308+K305+K302</f>
        <v>53710</v>
      </c>
      <c r="L298" s="127">
        <f t="shared" si="17"/>
        <v>0.13888601572196937</v>
      </c>
    </row>
    <row r="299" spans="1:12" ht="0.6" hidden="1" customHeight="1" x14ac:dyDescent="0.2">
      <c r="A299" s="55" t="s">
        <v>223</v>
      </c>
      <c r="B299" s="32" t="s">
        <v>78</v>
      </c>
      <c r="C299" s="32" t="s">
        <v>9</v>
      </c>
      <c r="D299" s="32" t="s">
        <v>9</v>
      </c>
      <c r="E299" s="33" t="s">
        <v>224</v>
      </c>
      <c r="F299" s="81"/>
      <c r="G299" s="59"/>
      <c r="H299" s="59"/>
      <c r="I299" s="59">
        <f t="shared" si="18"/>
        <v>0</v>
      </c>
      <c r="J299" s="119"/>
      <c r="K299" s="120"/>
      <c r="L299" s="126" t="e">
        <f t="shared" si="17"/>
        <v>#DIV/0!</v>
      </c>
    </row>
    <row r="300" spans="1:12" ht="47.25" hidden="1" x14ac:dyDescent="0.2">
      <c r="A300" s="18" t="s">
        <v>181</v>
      </c>
      <c r="B300" s="35" t="s">
        <v>78</v>
      </c>
      <c r="C300" s="35" t="s">
        <v>9</v>
      </c>
      <c r="D300" s="35" t="s">
        <v>9</v>
      </c>
      <c r="E300" s="36" t="s">
        <v>224</v>
      </c>
      <c r="F300" s="82" t="s">
        <v>10</v>
      </c>
      <c r="G300" s="58"/>
      <c r="H300" s="58"/>
      <c r="I300" s="58">
        <f t="shared" si="18"/>
        <v>0</v>
      </c>
      <c r="J300" s="119"/>
      <c r="K300" s="120"/>
      <c r="L300" s="126" t="e">
        <f t="shared" si="17"/>
        <v>#DIV/0!</v>
      </c>
    </row>
    <row r="301" spans="1:12" ht="78.75" hidden="1" x14ac:dyDescent="0.2">
      <c r="A301" s="18" t="s">
        <v>159</v>
      </c>
      <c r="B301" s="35" t="s">
        <v>78</v>
      </c>
      <c r="C301" s="35" t="s">
        <v>9</v>
      </c>
      <c r="D301" s="35" t="s">
        <v>9</v>
      </c>
      <c r="E301" s="36" t="s">
        <v>224</v>
      </c>
      <c r="F301" s="82" t="s">
        <v>11</v>
      </c>
      <c r="G301" s="58"/>
      <c r="H301" s="58"/>
      <c r="I301" s="58">
        <f t="shared" si="18"/>
        <v>0</v>
      </c>
      <c r="J301" s="119"/>
      <c r="K301" s="120"/>
      <c r="L301" s="126" t="e">
        <f t="shared" si="17"/>
        <v>#DIV/0!</v>
      </c>
    </row>
    <row r="302" spans="1:12" s="29" customFormat="1" ht="48" customHeight="1" x14ac:dyDescent="0.2">
      <c r="A302" s="73" t="s">
        <v>226</v>
      </c>
      <c r="B302" s="32" t="s">
        <v>78</v>
      </c>
      <c r="C302" s="32" t="s">
        <v>9</v>
      </c>
      <c r="D302" s="32" t="s">
        <v>9</v>
      </c>
      <c r="E302" s="33" t="s">
        <v>225</v>
      </c>
      <c r="F302" s="81"/>
      <c r="G302" s="41">
        <f>G303</f>
        <v>225720</v>
      </c>
      <c r="H302" s="41" t="e">
        <f>H303</f>
        <v>#REF!</v>
      </c>
      <c r="I302" s="41" t="e">
        <f t="shared" si="18"/>
        <v>#REF!</v>
      </c>
      <c r="J302" s="119">
        <f>J303</f>
        <v>225720</v>
      </c>
      <c r="K302" s="120">
        <f>K303</f>
        <v>0</v>
      </c>
      <c r="L302" s="126">
        <f t="shared" si="17"/>
        <v>0</v>
      </c>
    </row>
    <row r="303" spans="1:12" ht="36" customHeight="1" x14ac:dyDescent="0.2">
      <c r="A303" s="69" t="s">
        <v>181</v>
      </c>
      <c r="B303" s="35" t="s">
        <v>78</v>
      </c>
      <c r="C303" s="35" t="s">
        <v>9</v>
      </c>
      <c r="D303" s="35" t="s">
        <v>9</v>
      </c>
      <c r="E303" s="36" t="s">
        <v>225</v>
      </c>
      <c r="F303" s="82" t="s">
        <v>10</v>
      </c>
      <c r="G303" s="47">
        <f>G304</f>
        <v>225720</v>
      </c>
      <c r="H303" s="47" t="e">
        <f>#REF!</f>
        <v>#REF!</v>
      </c>
      <c r="I303" s="47" t="e">
        <f t="shared" si="18"/>
        <v>#REF!</v>
      </c>
      <c r="J303" s="121">
        <f>J304</f>
        <v>225720</v>
      </c>
      <c r="K303" s="122">
        <f>K304</f>
        <v>0</v>
      </c>
      <c r="L303" s="126">
        <f t="shared" si="17"/>
        <v>0</v>
      </c>
    </row>
    <row r="304" spans="1:12" ht="18" customHeight="1" x14ac:dyDescent="0.25">
      <c r="A304" s="74" t="s">
        <v>277</v>
      </c>
      <c r="B304" s="35" t="s">
        <v>78</v>
      </c>
      <c r="C304" s="35" t="s">
        <v>9</v>
      </c>
      <c r="D304" s="35" t="s">
        <v>9</v>
      </c>
      <c r="E304" s="36" t="s">
        <v>225</v>
      </c>
      <c r="F304" s="82" t="s">
        <v>274</v>
      </c>
      <c r="G304" s="47">
        <v>225720</v>
      </c>
      <c r="H304" s="47"/>
      <c r="I304" s="47"/>
      <c r="J304" s="121">
        <v>225720</v>
      </c>
      <c r="K304" s="122"/>
      <c r="L304" s="126">
        <f t="shared" si="17"/>
        <v>0</v>
      </c>
    </row>
    <row r="305" spans="1:12" s="29" customFormat="1" ht="31.5" x14ac:dyDescent="0.2">
      <c r="A305" s="5" t="s">
        <v>208</v>
      </c>
      <c r="B305" s="32" t="s">
        <v>78</v>
      </c>
      <c r="C305" s="32" t="s">
        <v>9</v>
      </c>
      <c r="D305" s="32" t="s">
        <v>9</v>
      </c>
      <c r="E305" s="33" t="s">
        <v>209</v>
      </c>
      <c r="F305" s="81"/>
      <c r="G305" s="41">
        <f>G306</f>
        <v>23000</v>
      </c>
      <c r="H305" s="41" t="e">
        <f>H306</f>
        <v>#REF!</v>
      </c>
      <c r="I305" s="41" t="e">
        <f t="shared" si="18"/>
        <v>#REF!</v>
      </c>
      <c r="J305" s="119">
        <f>J306</f>
        <v>23000</v>
      </c>
      <c r="K305" s="120">
        <f>K306</f>
        <v>0</v>
      </c>
      <c r="L305" s="126">
        <f t="shared" si="17"/>
        <v>0</v>
      </c>
    </row>
    <row r="306" spans="1:12" s="9" customFormat="1" ht="47.25" x14ac:dyDescent="0.2">
      <c r="A306" s="18" t="s">
        <v>181</v>
      </c>
      <c r="B306" s="35" t="s">
        <v>78</v>
      </c>
      <c r="C306" s="35" t="s">
        <v>9</v>
      </c>
      <c r="D306" s="35" t="s">
        <v>9</v>
      </c>
      <c r="E306" s="36" t="s">
        <v>209</v>
      </c>
      <c r="F306" s="82" t="s">
        <v>10</v>
      </c>
      <c r="G306" s="47">
        <f>G307</f>
        <v>23000</v>
      </c>
      <c r="H306" s="47" t="e">
        <f>#REF!</f>
        <v>#REF!</v>
      </c>
      <c r="I306" s="47" t="e">
        <f t="shared" si="18"/>
        <v>#REF!</v>
      </c>
      <c r="J306" s="121">
        <f>J307</f>
        <v>23000</v>
      </c>
      <c r="K306" s="122">
        <f>K307</f>
        <v>0</v>
      </c>
      <c r="L306" s="126">
        <f t="shared" si="17"/>
        <v>0</v>
      </c>
    </row>
    <row r="307" spans="1:12" s="9" customFormat="1" ht="15.75" x14ac:dyDescent="0.25">
      <c r="A307" s="74" t="s">
        <v>277</v>
      </c>
      <c r="B307" s="35" t="s">
        <v>78</v>
      </c>
      <c r="C307" s="35" t="s">
        <v>9</v>
      </c>
      <c r="D307" s="35" t="s">
        <v>9</v>
      </c>
      <c r="E307" s="36" t="s">
        <v>209</v>
      </c>
      <c r="F307" s="82" t="s">
        <v>274</v>
      </c>
      <c r="G307" s="47">
        <v>23000</v>
      </c>
      <c r="H307" s="47"/>
      <c r="I307" s="47"/>
      <c r="J307" s="121">
        <v>23000</v>
      </c>
      <c r="K307" s="122"/>
      <c r="L307" s="126">
        <f t="shared" si="17"/>
        <v>0</v>
      </c>
    </row>
    <row r="308" spans="1:12" ht="34.9" customHeight="1" x14ac:dyDescent="0.2">
      <c r="A308" s="5" t="s">
        <v>256</v>
      </c>
      <c r="B308" s="32" t="s">
        <v>78</v>
      </c>
      <c r="C308" s="32" t="s">
        <v>9</v>
      </c>
      <c r="D308" s="32" t="s">
        <v>9</v>
      </c>
      <c r="E308" s="33" t="s">
        <v>174</v>
      </c>
      <c r="F308" s="81"/>
      <c r="G308" s="41">
        <f>G309</f>
        <v>138000</v>
      </c>
      <c r="H308" s="41">
        <f>H309</f>
        <v>0</v>
      </c>
      <c r="I308" s="41">
        <f t="shared" si="18"/>
        <v>138000</v>
      </c>
      <c r="J308" s="119">
        <f>J309</f>
        <v>138000</v>
      </c>
      <c r="K308" s="120">
        <f>K309</f>
        <v>53710</v>
      </c>
      <c r="L308" s="126">
        <f t="shared" si="17"/>
        <v>0.38920289855072465</v>
      </c>
    </row>
    <row r="309" spans="1:12" ht="31.5" x14ac:dyDescent="0.2">
      <c r="A309" s="18" t="s">
        <v>131</v>
      </c>
      <c r="B309" s="35" t="s">
        <v>78</v>
      </c>
      <c r="C309" s="35" t="s">
        <v>9</v>
      </c>
      <c r="D309" s="35" t="s">
        <v>9</v>
      </c>
      <c r="E309" s="36" t="s">
        <v>174</v>
      </c>
      <c r="F309" s="82" t="s">
        <v>30</v>
      </c>
      <c r="G309" s="47">
        <f>G310</f>
        <v>138000</v>
      </c>
      <c r="H309" s="47">
        <f>H310</f>
        <v>0</v>
      </c>
      <c r="I309" s="47">
        <f t="shared" si="18"/>
        <v>138000</v>
      </c>
      <c r="J309" s="121">
        <f>J310</f>
        <v>138000</v>
      </c>
      <c r="K309" s="122">
        <f>K310</f>
        <v>53710</v>
      </c>
      <c r="L309" s="126">
        <f t="shared" si="17"/>
        <v>0.38920289855072465</v>
      </c>
    </row>
    <row r="310" spans="1:12" ht="47.25" x14ac:dyDescent="0.2">
      <c r="A310" s="18" t="s">
        <v>206</v>
      </c>
      <c r="B310" s="35" t="s">
        <v>78</v>
      </c>
      <c r="C310" s="35" t="s">
        <v>9</v>
      </c>
      <c r="D310" s="35" t="s">
        <v>9</v>
      </c>
      <c r="E310" s="36" t="s">
        <v>174</v>
      </c>
      <c r="F310" s="82" t="s">
        <v>31</v>
      </c>
      <c r="G310" s="47">
        <v>138000</v>
      </c>
      <c r="H310" s="47"/>
      <c r="I310" s="47">
        <f t="shared" si="18"/>
        <v>138000</v>
      </c>
      <c r="J310" s="121">
        <v>138000</v>
      </c>
      <c r="K310" s="122">
        <v>53710</v>
      </c>
      <c r="L310" s="126">
        <f t="shared" si="17"/>
        <v>0.38920289855072465</v>
      </c>
    </row>
    <row r="311" spans="1:12" ht="47.25" hidden="1" x14ac:dyDescent="0.2">
      <c r="A311" s="18" t="s">
        <v>181</v>
      </c>
      <c r="B311" s="35" t="s">
        <v>78</v>
      </c>
      <c r="C311" s="35" t="s">
        <v>9</v>
      </c>
      <c r="D311" s="35" t="s">
        <v>9</v>
      </c>
      <c r="E311" s="36" t="s">
        <v>174</v>
      </c>
      <c r="F311" s="82" t="s">
        <v>10</v>
      </c>
      <c r="G311" s="60"/>
      <c r="H311" s="60"/>
      <c r="I311" s="60">
        <f t="shared" si="18"/>
        <v>0</v>
      </c>
      <c r="J311" s="119"/>
      <c r="K311" s="120"/>
      <c r="L311" s="126" t="e">
        <f t="shared" si="17"/>
        <v>#DIV/0!</v>
      </c>
    </row>
    <row r="312" spans="1:12" ht="78.75" hidden="1" x14ac:dyDescent="0.2">
      <c r="A312" s="18" t="s">
        <v>159</v>
      </c>
      <c r="B312" s="35" t="s">
        <v>78</v>
      </c>
      <c r="C312" s="35" t="s">
        <v>9</v>
      </c>
      <c r="D312" s="35" t="s">
        <v>9</v>
      </c>
      <c r="E312" s="36" t="s">
        <v>174</v>
      </c>
      <c r="F312" s="82" t="s">
        <v>11</v>
      </c>
      <c r="G312" s="60"/>
      <c r="H312" s="60"/>
      <c r="I312" s="60">
        <f t="shared" si="18"/>
        <v>0</v>
      </c>
      <c r="J312" s="119"/>
      <c r="K312" s="120"/>
      <c r="L312" s="126" t="e">
        <f t="shared" si="17"/>
        <v>#DIV/0!</v>
      </c>
    </row>
    <row r="313" spans="1:12" ht="15.75" x14ac:dyDescent="0.2">
      <c r="A313" s="4" t="s">
        <v>67</v>
      </c>
      <c r="B313" s="30" t="s">
        <v>78</v>
      </c>
      <c r="C313" s="30" t="s">
        <v>9</v>
      </c>
      <c r="D313" s="30" t="s">
        <v>22</v>
      </c>
      <c r="E313" s="26"/>
      <c r="F313" s="80"/>
      <c r="G313" s="62">
        <f>G314+G317+G320+G323+G330+G335+G338</f>
        <v>11869431</v>
      </c>
      <c r="H313" s="62" t="e">
        <f>H314+H317+H320+H323+H330+H335+H338</f>
        <v>#REF!</v>
      </c>
      <c r="I313" s="62" t="e">
        <f t="shared" si="18"/>
        <v>#REF!</v>
      </c>
      <c r="J313" s="115">
        <f>J314+J317+J320+J323+J330+J335+J338</f>
        <v>11869431</v>
      </c>
      <c r="K313" s="116">
        <f>K314+K317+K320+K323+K330+K335+K338</f>
        <v>2155081.59</v>
      </c>
      <c r="L313" s="127">
        <f t="shared" si="17"/>
        <v>0.18156570352866955</v>
      </c>
    </row>
    <row r="314" spans="1:12" ht="36" customHeight="1" x14ac:dyDescent="0.2">
      <c r="A314" s="5" t="s">
        <v>108</v>
      </c>
      <c r="B314" s="32" t="s">
        <v>78</v>
      </c>
      <c r="C314" s="32" t="s">
        <v>9</v>
      </c>
      <c r="D314" s="32" t="s">
        <v>22</v>
      </c>
      <c r="E314" s="33" t="s">
        <v>142</v>
      </c>
      <c r="F314" s="81"/>
      <c r="G314" s="41">
        <f>G315</f>
        <v>500</v>
      </c>
      <c r="H314" s="41">
        <f>H315</f>
        <v>0</v>
      </c>
      <c r="I314" s="41">
        <f t="shared" si="18"/>
        <v>500</v>
      </c>
      <c r="J314" s="119">
        <f>J315</f>
        <v>500</v>
      </c>
      <c r="K314" s="120">
        <f>K315</f>
        <v>0</v>
      </c>
      <c r="L314" s="126">
        <f t="shared" si="17"/>
        <v>0</v>
      </c>
    </row>
    <row r="315" spans="1:12" s="9" customFormat="1" ht="36" customHeight="1" x14ac:dyDescent="0.2">
      <c r="A315" s="18" t="s">
        <v>131</v>
      </c>
      <c r="B315" s="35" t="s">
        <v>78</v>
      </c>
      <c r="C315" s="35" t="s">
        <v>9</v>
      </c>
      <c r="D315" s="35" t="s">
        <v>22</v>
      </c>
      <c r="E315" s="36" t="s">
        <v>142</v>
      </c>
      <c r="F315" s="82" t="s">
        <v>30</v>
      </c>
      <c r="G315" s="47">
        <f>G316</f>
        <v>500</v>
      </c>
      <c r="H315" s="47">
        <f>H316</f>
        <v>0</v>
      </c>
      <c r="I315" s="47">
        <f t="shared" si="18"/>
        <v>500</v>
      </c>
      <c r="J315" s="121">
        <f>J316</f>
        <v>500</v>
      </c>
      <c r="K315" s="122">
        <f>K316</f>
        <v>0</v>
      </c>
      <c r="L315" s="126">
        <f t="shared" si="17"/>
        <v>0</v>
      </c>
    </row>
    <row r="316" spans="1:12" s="9" customFormat="1" ht="57" customHeight="1" x14ac:dyDescent="0.2">
      <c r="A316" s="18" t="s">
        <v>206</v>
      </c>
      <c r="B316" s="35" t="s">
        <v>78</v>
      </c>
      <c r="C316" s="35" t="s">
        <v>9</v>
      </c>
      <c r="D316" s="35" t="s">
        <v>22</v>
      </c>
      <c r="E316" s="36" t="s">
        <v>142</v>
      </c>
      <c r="F316" s="82" t="s">
        <v>31</v>
      </c>
      <c r="G316" s="47">
        <v>500</v>
      </c>
      <c r="H316" s="47"/>
      <c r="I316" s="47">
        <f t="shared" si="18"/>
        <v>500</v>
      </c>
      <c r="J316" s="121">
        <v>500</v>
      </c>
      <c r="K316" s="122"/>
      <c r="L316" s="126">
        <f t="shared" si="17"/>
        <v>0</v>
      </c>
    </row>
    <row r="317" spans="1:12" ht="31.5" x14ac:dyDescent="0.2">
      <c r="A317" s="5" t="s">
        <v>107</v>
      </c>
      <c r="B317" s="32" t="s">
        <v>78</v>
      </c>
      <c r="C317" s="32" t="s">
        <v>9</v>
      </c>
      <c r="D317" s="32" t="s">
        <v>22</v>
      </c>
      <c r="E317" s="33" t="s">
        <v>157</v>
      </c>
      <c r="F317" s="82"/>
      <c r="G317" s="41">
        <f>G318</f>
        <v>7500</v>
      </c>
      <c r="H317" s="41">
        <f>H318</f>
        <v>0</v>
      </c>
      <c r="I317" s="41">
        <f t="shared" si="18"/>
        <v>7500</v>
      </c>
      <c r="J317" s="119">
        <f>J318</f>
        <v>7500</v>
      </c>
      <c r="K317" s="120">
        <f>K318</f>
        <v>0</v>
      </c>
      <c r="L317" s="126">
        <f t="shared" si="17"/>
        <v>0</v>
      </c>
    </row>
    <row r="318" spans="1:12" ht="31.5" x14ac:dyDescent="0.2">
      <c r="A318" s="18" t="s">
        <v>131</v>
      </c>
      <c r="B318" s="35" t="s">
        <v>78</v>
      </c>
      <c r="C318" s="35" t="s">
        <v>9</v>
      </c>
      <c r="D318" s="35" t="s">
        <v>22</v>
      </c>
      <c r="E318" s="36" t="s">
        <v>157</v>
      </c>
      <c r="F318" s="82" t="s">
        <v>30</v>
      </c>
      <c r="G318" s="47">
        <f>G319</f>
        <v>7500</v>
      </c>
      <c r="H318" s="47">
        <f>H319</f>
        <v>0</v>
      </c>
      <c r="I318" s="47">
        <f t="shared" si="18"/>
        <v>7500</v>
      </c>
      <c r="J318" s="121">
        <f>J319</f>
        <v>7500</v>
      </c>
      <c r="K318" s="122">
        <f>K319</f>
        <v>0</v>
      </c>
      <c r="L318" s="126">
        <f t="shared" si="17"/>
        <v>0</v>
      </c>
    </row>
    <row r="319" spans="1:12" ht="47.25" x14ac:dyDescent="0.2">
      <c r="A319" s="18" t="s">
        <v>206</v>
      </c>
      <c r="B319" s="35" t="s">
        <v>78</v>
      </c>
      <c r="C319" s="35" t="s">
        <v>9</v>
      </c>
      <c r="D319" s="35" t="s">
        <v>22</v>
      </c>
      <c r="E319" s="36" t="s">
        <v>157</v>
      </c>
      <c r="F319" s="82" t="s">
        <v>31</v>
      </c>
      <c r="G319" s="47">
        <v>7500</v>
      </c>
      <c r="H319" s="47"/>
      <c r="I319" s="47">
        <f t="shared" si="18"/>
        <v>7500</v>
      </c>
      <c r="J319" s="121">
        <v>7500</v>
      </c>
      <c r="K319" s="122"/>
      <c r="L319" s="126">
        <f t="shared" si="17"/>
        <v>0</v>
      </c>
    </row>
    <row r="320" spans="1:12" ht="47.25" x14ac:dyDescent="0.2">
      <c r="A320" s="5" t="s">
        <v>101</v>
      </c>
      <c r="B320" s="32" t="s">
        <v>78</v>
      </c>
      <c r="C320" s="32" t="s">
        <v>9</v>
      </c>
      <c r="D320" s="32" t="s">
        <v>22</v>
      </c>
      <c r="E320" s="33" t="s">
        <v>190</v>
      </c>
      <c r="F320" s="80"/>
      <c r="G320" s="41">
        <f>G321</f>
        <v>880014</v>
      </c>
      <c r="H320" s="41">
        <f>H321</f>
        <v>0</v>
      </c>
      <c r="I320" s="41">
        <f t="shared" si="18"/>
        <v>880014</v>
      </c>
      <c r="J320" s="119">
        <f>J321</f>
        <v>880014</v>
      </c>
      <c r="K320" s="120">
        <f>K321</f>
        <v>138168.68</v>
      </c>
      <c r="L320" s="126">
        <f t="shared" si="17"/>
        <v>0.15700736579190785</v>
      </c>
    </row>
    <row r="321" spans="1:12" ht="94.5" x14ac:dyDescent="0.2">
      <c r="A321" s="18" t="s">
        <v>260</v>
      </c>
      <c r="B321" s="35" t="s">
        <v>78</v>
      </c>
      <c r="C321" s="35" t="s">
        <v>9</v>
      </c>
      <c r="D321" s="35" t="s">
        <v>22</v>
      </c>
      <c r="E321" s="36" t="s">
        <v>190</v>
      </c>
      <c r="F321" s="82" t="s">
        <v>28</v>
      </c>
      <c r="G321" s="47">
        <f>G322</f>
        <v>880014</v>
      </c>
      <c r="H321" s="47">
        <f>H322</f>
        <v>0</v>
      </c>
      <c r="I321" s="47">
        <f t="shared" si="18"/>
        <v>880014</v>
      </c>
      <c r="J321" s="121">
        <f>J322</f>
        <v>880014</v>
      </c>
      <c r="K321" s="122">
        <f>K322</f>
        <v>138168.68</v>
      </c>
      <c r="L321" s="126">
        <f t="shared" si="17"/>
        <v>0.15700736579190785</v>
      </c>
    </row>
    <row r="322" spans="1:12" ht="31.5" x14ac:dyDescent="0.2">
      <c r="A322" s="18" t="s">
        <v>130</v>
      </c>
      <c r="B322" s="35" t="s">
        <v>78</v>
      </c>
      <c r="C322" s="35" t="s">
        <v>9</v>
      </c>
      <c r="D322" s="35" t="s">
        <v>22</v>
      </c>
      <c r="E322" s="36" t="s">
        <v>190</v>
      </c>
      <c r="F322" s="82" t="s">
        <v>29</v>
      </c>
      <c r="G322" s="47">
        <v>880014</v>
      </c>
      <c r="H322" s="47"/>
      <c r="I322" s="47">
        <f t="shared" si="18"/>
        <v>880014</v>
      </c>
      <c r="J322" s="121">
        <v>880014</v>
      </c>
      <c r="K322" s="122">
        <v>138168.68</v>
      </c>
      <c r="L322" s="126">
        <f t="shared" si="17"/>
        <v>0.15700736579190785</v>
      </c>
    </row>
    <row r="323" spans="1:12" ht="31.5" x14ac:dyDescent="0.2">
      <c r="A323" s="5" t="s">
        <v>105</v>
      </c>
      <c r="B323" s="32" t="s">
        <v>78</v>
      </c>
      <c r="C323" s="32" t="s">
        <v>9</v>
      </c>
      <c r="D323" s="32" t="s">
        <v>22</v>
      </c>
      <c r="E323" s="33" t="s">
        <v>191</v>
      </c>
      <c r="F323" s="81"/>
      <c r="G323" s="41">
        <f>G324+G326+G328</f>
        <v>10000165</v>
      </c>
      <c r="H323" s="41" t="e">
        <f>H324+H326+H328</f>
        <v>#REF!</v>
      </c>
      <c r="I323" s="41" t="e">
        <f t="shared" si="18"/>
        <v>#REF!</v>
      </c>
      <c r="J323" s="119">
        <f>J324+J326+J328</f>
        <v>10000165</v>
      </c>
      <c r="K323" s="120">
        <f>K324+K326+K328</f>
        <v>1848695.9100000001</v>
      </c>
      <c r="L323" s="126">
        <f t="shared" si="17"/>
        <v>0.18486654070207842</v>
      </c>
    </row>
    <row r="324" spans="1:12" ht="94.5" x14ac:dyDescent="0.2">
      <c r="A324" s="18" t="s">
        <v>260</v>
      </c>
      <c r="B324" s="35" t="s">
        <v>78</v>
      </c>
      <c r="C324" s="35" t="s">
        <v>9</v>
      </c>
      <c r="D324" s="35" t="s">
        <v>22</v>
      </c>
      <c r="E324" s="36" t="s">
        <v>191</v>
      </c>
      <c r="F324" s="82" t="s">
        <v>28</v>
      </c>
      <c r="G324" s="47">
        <f>G325</f>
        <v>8641386</v>
      </c>
      <c r="H324" s="47">
        <f>H325</f>
        <v>0</v>
      </c>
      <c r="I324" s="47">
        <f t="shared" si="18"/>
        <v>8641386</v>
      </c>
      <c r="J324" s="121">
        <f>J325</f>
        <v>8641386</v>
      </c>
      <c r="K324" s="122">
        <f>K325</f>
        <v>1556861.18</v>
      </c>
      <c r="L324" s="126">
        <f t="shared" si="17"/>
        <v>0.1801633649972354</v>
      </c>
    </row>
    <row r="325" spans="1:12" ht="31.5" x14ac:dyDescent="0.2">
      <c r="A325" s="18" t="s">
        <v>130</v>
      </c>
      <c r="B325" s="35" t="s">
        <v>78</v>
      </c>
      <c r="C325" s="35" t="s">
        <v>9</v>
      </c>
      <c r="D325" s="35" t="s">
        <v>22</v>
      </c>
      <c r="E325" s="36" t="s">
        <v>191</v>
      </c>
      <c r="F325" s="82" t="s">
        <v>29</v>
      </c>
      <c r="G325" s="47">
        <v>8641386</v>
      </c>
      <c r="H325" s="47"/>
      <c r="I325" s="47">
        <f t="shared" si="18"/>
        <v>8641386</v>
      </c>
      <c r="J325" s="121">
        <v>8641386</v>
      </c>
      <c r="K325" s="122">
        <v>1556861.18</v>
      </c>
      <c r="L325" s="126">
        <f t="shared" si="17"/>
        <v>0.1801633649972354</v>
      </c>
    </row>
    <row r="326" spans="1:12" ht="31.5" x14ac:dyDescent="0.2">
      <c r="A326" s="18" t="s">
        <v>131</v>
      </c>
      <c r="B326" s="35" t="s">
        <v>78</v>
      </c>
      <c r="C326" s="35" t="s">
        <v>9</v>
      </c>
      <c r="D326" s="35" t="s">
        <v>22</v>
      </c>
      <c r="E326" s="36" t="s">
        <v>191</v>
      </c>
      <c r="F326" s="82" t="s">
        <v>30</v>
      </c>
      <c r="G326" s="47">
        <f>G327</f>
        <v>1216279</v>
      </c>
      <c r="H326" s="47">
        <f>H327</f>
        <v>0</v>
      </c>
      <c r="I326" s="47">
        <f t="shared" si="18"/>
        <v>1216279</v>
      </c>
      <c r="J326" s="121">
        <f>J327</f>
        <v>1216279</v>
      </c>
      <c r="K326" s="122">
        <f>K327</f>
        <v>256463.86</v>
      </c>
      <c r="L326" s="126">
        <f t="shared" si="17"/>
        <v>0.21085939985809177</v>
      </c>
    </row>
    <row r="327" spans="1:12" ht="47.25" x14ac:dyDescent="0.2">
      <c r="A327" s="18" t="s">
        <v>206</v>
      </c>
      <c r="B327" s="35" t="s">
        <v>78</v>
      </c>
      <c r="C327" s="35" t="s">
        <v>9</v>
      </c>
      <c r="D327" s="35" t="s">
        <v>22</v>
      </c>
      <c r="E327" s="36" t="s">
        <v>191</v>
      </c>
      <c r="F327" s="82" t="s">
        <v>31</v>
      </c>
      <c r="G327" s="47">
        <v>1216279</v>
      </c>
      <c r="H327" s="47"/>
      <c r="I327" s="47">
        <f t="shared" si="18"/>
        <v>1216279</v>
      </c>
      <c r="J327" s="121">
        <v>1216279</v>
      </c>
      <c r="K327" s="122">
        <v>256463.86</v>
      </c>
      <c r="L327" s="126">
        <f t="shared" si="17"/>
        <v>0.21085939985809177</v>
      </c>
    </row>
    <row r="328" spans="1:12" ht="15.75" x14ac:dyDescent="0.2">
      <c r="A328" s="18" t="s">
        <v>33</v>
      </c>
      <c r="B328" s="35" t="s">
        <v>78</v>
      </c>
      <c r="C328" s="35" t="s">
        <v>9</v>
      </c>
      <c r="D328" s="35" t="s">
        <v>22</v>
      </c>
      <c r="E328" s="36" t="s">
        <v>191</v>
      </c>
      <c r="F328" s="82" t="s">
        <v>34</v>
      </c>
      <c r="G328" s="47">
        <f>G329</f>
        <v>142500</v>
      </c>
      <c r="H328" s="47" t="e">
        <f>#REF!+#REF!</f>
        <v>#REF!</v>
      </c>
      <c r="I328" s="47" t="e">
        <f t="shared" si="18"/>
        <v>#REF!</v>
      </c>
      <c r="J328" s="121">
        <f>J329</f>
        <v>142500</v>
      </c>
      <c r="K328" s="122">
        <f>K329</f>
        <v>35370.870000000003</v>
      </c>
      <c r="L328" s="126">
        <f t="shared" ref="L328:L391" si="19">K328/J328</f>
        <v>0.24821663157894738</v>
      </c>
    </row>
    <row r="329" spans="1:12" ht="15.75" x14ac:dyDescent="0.25">
      <c r="A329" s="74" t="s">
        <v>280</v>
      </c>
      <c r="B329" s="35" t="s">
        <v>78</v>
      </c>
      <c r="C329" s="35" t="s">
        <v>9</v>
      </c>
      <c r="D329" s="35" t="s">
        <v>22</v>
      </c>
      <c r="E329" s="36" t="s">
        <v>191</v>
      </c>
      <c r="F329" s="82" t="s">
        <v>273</v>
      </c>
      <c r="G329" s="47">
        <f>136500+6000</f>
        <v>142500</v>
      </c>
      <c r="H329" s="47"/>
      <c r="I329" s="47"/>
      <c r="J329" s="121">
        <v>142500</v>
      </c>
      <c r="K329" s="122">
        <v>35370.870000000003</v>
      </c>
      <c r="L329" s="126">
        <f t="shared" si="19"/>
        <v>0.24821663157894738</v>
      </c>
    </row>
    <row r="330" spans="1:12" ht="51.6" customHeight="1" x14ac:dyDescent="0.2">
      <c r="A330" s="5" t="s">
        <v>113</v>
      </c>
      <c r="B330" s="32" t="s">
        <v>78</v>
      </c>
      <c r="C330" s="32" t="s">
        <v>9</v>
      </c>
      <c r="D330" s="32" t="s">
        <v>22</v>
      </c>
      <c r="E330" s="33" t="s">
        <v>193</v>
      </c>
      <c r="F330" s="82"/>
      <c r="G330" s="41">
        <f>G331+G333</f>
        <v>181800</v>
      </c>
      <c r="H330" s="41">
        <f>H331+H333</f>
        <v>0</v>
      </c>
      <c r="I330" s="41">
        <f t="shared" si="18"/>
        <v>181800</v>
      </c>
      <c r="J330" s="119">
        <f>J331+J333</f>
        <v>181800</v>
      </c>
      <c r="K330" s="120">
        <f>K331+K333</f>
        <v>13500</v>
      </c>
      <c r="L330" s="126">
        <f t="shared" si="19"/>
        <v>7.4257425742574254E-2</v>
      </c>
    </row>
    <row r="331" spans="1:12" ht="31.5" x14ac:dyDescent="0.2">
      <c r="A331" s="18" t="s">
        <v>131</v>
      </c>
      <c r="B331" s="35" t="s">
        <v>78</v>
      </c>
      <c r="C331" s="35" t="s">
        <v>9</v>
      </c>
      <c r="D331" s="35" t="s">
        <v>22</v>
      </c>
      <c r="E331" s="36" t="s">
        <v>193</v>
      </c>
      <c r="F331" s="82" t="s">
        <v>30</v>
      </c>
      <c r="G331" s="47">
        <f>G332</f>
        <v>140800</v>
      </c>
      <c r="H331" s="47">
        <f>H332</f>
        <v>0</v>
      </c>
      <c r="I331" s="47">
        <f t="shared" si="18"/>
        <v>140800</v>
      </c>
      <c r="J331" s="121">
        <f>J332</f>
        <v>140800</v>
      </c>
      <c r="K331" s="122">
        <f>K332</f>
        <v>0</v>
      </c>
      <c r="L331" s="126">
        <f t="shared" si="19"/>
        <v>0</v>
      </c>
    </row>
    <row r="332" spans="1:12" ht="47.25" x14ac:dyDescent="0.2">
      <c r="A332" s="18" t="s">
        <v>206</v>
      </c>
      <c r="B332" s="35" t="s">
        <v>78</v>
      </c>
      <c r="C332" s="35" t="s">
        <v>9</v>
      </c>
      <c r="D332" s="35" t="s">
        <v>22</v>
      </c>
      <c r="E332" s="36" t="s">
        <v>193</v>
      </c>
      <c r="F332" s="82" t="s">
        <v>31</v>
      </c>
      <c r="G332" s="47">
        <v>140800</v>
      </c>
      <c r="H332" s="47"/>
      <c r="I332" s="47">
        <f t="shared" si="18"/>
        <v>140800</v>
      </c>
      <c r="J332" s="121">
        <v>140800</v>
      </c>
      <c r="K332" s="122"/>
      <c r="L332" s="126">
        <f t="shared" si="19"/>
        <v>0</v>
      </c>
    </row>
    <row r="333" spans="1:12" ht="31.5" x14ac:dyDescent="0.2">
      <c r="A333" s="18" t="s">
        <v>13</v>
      </c>
      <c r="B333" s="35" t="s">
        <v>78</v>
      </c>
      <c r="C333" s="35" t="s">
        <v>9</v>
      </c>
      <c r="D333" s="35" t="s">
        <v>22</v>
      </c>
      <c r="E333" s="36" t="s">
        <v>193</v>
      </c>
      <c r="F333" s="82" t="s">
        <v>14</v>
      </c>
      <c r="G333" s="47">
        <f>G334</f>
        <v>41000</v>
      </c>
      <c r="H333" s="47">
        <f>H334</f>
        <v>0</v>
      </c>
      <c r="I333" s="47">
        <f t="shared" si="18"/>
        <v>41000</v>
      </c>
      <c r="J333" s="121">
        <f>J334</f>
        <v>41000</v>
      </c>
      <c r="K333" s="122">
        <f>K334</f>
        <v>13500</v>
      </c>
      <c r="L333" s="126">
        <f t="shared" si="19"/>
        <v>0.32926829268292684</v>
      </c>
    </row>
    <row r="334" spans="1:12" ht="15.75" x14ac:dyDescent="0.2">
      <c r="A334" s="18" t="s">
        <v>89</v>
      </c>
      <c r="B334" s="35" t="s">
        <v>78</v>
      </c>
      <c r="C334" s="35" t="s">
        <v>9</v>
      </c>
      <c r="D334" s="35" t="s">
        <v>22</v>
      </c>
      <c r="E334" s="36" t="s">
        <v>193</v>
      </c>
      <c r="F334" s="82" t="s">
        <v>90</v>
      </c>
      <c r="G334" s="47">
        <v>41000</v>
      </c>
      <c r="H334" s="47"/>
      <c r="I334" s="47">
        <f t="shared" si="18"/>
        <v>41000</v>
      </c>
      <c r="J334" s="121">
        <v>41000</v>
      </c>
      <c r="K334" s="122">
        <v>13500</v>
      </c>
      <c r="L334" s="126">
        <f t="shared" si="19"/>
        <v>0.32926829268292684</v>
      </c>
    </row>
    <row r="335" spans="1:12" ht="31.5" x14ac:dyDescent="0.2">
      <c r="A335" s="5" t="s">
        <v>128</v>
      </c>
      <c r="B335" s="32" t="s">
        <v>78</v>
      </c>
      <c r="C335" s="32" t="s">
        <v>9</v>
      </c>
      <c r="D335" s="32" t="s">
        <v>22</v>
      </c>
      <c r="E335" s="33" t="s">
        <v>194</v>
      </c>
      <c r="F335" s="81"/>
      <c r="G335" s="41">
        <f>G336</f>
        <v>749052</v>
      </c>
      <c r="H335" s="41" t="e">
        <f>H336</f>
        <v>#REF!</v>
      </c>
      <c r="I335" s="41" t="e">
        <f t="shared" si="18"/>
        <v>#REF!</v>
      </c>
      <c r="J335" s="119">
        <f>J336</f>
        <v>749052</v>
      </c>
      <c r="K335" s="120">
        <f>K336</f>
        <v>137817</v>
      </c>
      <c r="L335" s="126">
        <f t="shared" si="19"/>
        <v>0.18398856154178883</v>
      </c>
    </row>
    <row r="336" spans="1:12" ht="47.25" x14ac:dyDescent="0.2">
      <c r="A336" s="18" t="s">
        <v>181</v>
      </c>
      <c r="B336" s="35" t="s">
        <v>78</v>
      </c>
      <c r="C336" s="35" t="s">
        <v>9</v>
      </c>
      <c r="D336" s="35" t="s">
        <v>22</v>
      </c>
      <c r="E336" s="36" t="s">
        <v>194</v>
      </c>
      <c r="F336" s="82" t="s">
        <v>10</v>
      </c>
      <c r="G336" s="47">
        <f>G337</f>
        <v>749052</v>
      </c>
      <c r="H336" s="47" t="e">
        <f>#REF!</f>
        <v>#REF!</v>
      </c>
      <c r="I336" s="47" t="e">
        <f t="shared" si="18"/>
        <v>#REF!</v>
      </c>
      <c r="J336" s="121">
        <f>J337</f>
        <v>749052</v>
      </c>
      <c r="K336" s="122">
        <f>K337</f>
        <v>137817</v>
      </c>
      <c r="L336" s="126">
        <f t="shared" si="19"/>
        <v>0.18398856154178883</v>
      </c>
    </row>
    <row r="337" spans="1:12" ht="15.75" x14ac:dyDescent="0.25">
      <c r="A337" s="74" t="s">
        <v>277</v>
      </c>
      <c r="B337" s="35" t="s">
        <v>78</v>
      </c>
      <c r="C337" s="35" t="s">
        <v>9</v>
      </c>
      <c r="D337" s="35" t="s">
        <v>22</v>
      </c>
      <c r="E337" s="36" t="s">
        <v>194</v>
      </c>
      <c r="F337" s="82" t="s">
        <v>274</v>
      </c>
      <c r="G337" s="47">
        <v>749052</v>
      </c>
      <c r="H337" s="47"/>
      <c r="I337" s="47"/>
      <c r="J337" s="121">
        <v>749052</v>
      </c>
      <c r="K337" s="122">
        <v>137817</v>
      </c>
      <c r="L337" s="126">
        <f t="shared" si="19"/>
        <v>0.18398856154178883</v>
      </c>
    </row>
    <row r="338" spans="1:12" s="11" customFormat="1" ht="84.75" customHeight="1" x14ac:dyDescent="0.2">
      <c r="A338" s="5" t="s">
        <v>114</v>
      </c>
      <c r="B338" s="32" t="s">
        <v>78</v>
      </c>
      <c r="C338" s="32" t="s">
        <v>9</v>
      </c>
      <c r="D338" s="32" t="s">
        <v>22</v>
      </c>
      <c r="E338" s="33" t="s">
        <v>192</v>
      </c>
      <c r="F338" s="81"/>
      <c r="G338" s="41">
        <f>G339</f>
        <v>50400</v>
      </c>
      <c r="H338" s="41" t="e">
        <f>H339</f>
        <v>#REF!</v>
      </c>
      <c r="I338" s="41" t="e">
        <f t="shared" si="18"/>
        <v>#REF!</v>
      </c>
      <c r="J338" s="119">
        <f>J339</f>
        <v>50400</v>
      </c>
      <c r="K338" s="120">
        <f>K339</f>
        <v>16900</v>
      </c>
      <c r="L338" s="126">
        <f t="shared" si="19"/>
        <v>0.33531746031746029</v>
      </c>
    </row>
    <row r="339" spans="1:12" s="11" customFormat="1" ht="31.9" customHeight="1" x14ac:dyDescent="0.2">
      <c r="A339" s="18" t="s">
        <v>13</v>
      </c>
      <c r="B339" s="35" t="s">
        <v>78</v>
      </c>
      <c r="C339" s="35" t="s">
        <v>9</v>
      </c>
      <c r="D339" s="35" t="s">
        <v>22</v>
      </c>
      <c r="E339" s="36" t="s">
        <v>192</v>
      </c>
      <c r="F339" s="82" t="s">
        <v>14</v>
      </c>
      <c r="G339" s="47">
        <f>G340</f>
        <v>50400</v>
      </c>
      <c r="H339" s="47" t="e">
        <f>#REF!</f>
        <v>#REF!</v>
      </c>
      <c r="I339" s="47" t="e">
        <f t="shared" ref="I339:I401" si="20">SUM(G339:H339)</f>
        <v>#REF!</v>
      </c>
      <c r="J339" s="121">
        <f>J340</f>
        <v>50400</v>
      </c>
      <c r="K339" s="122">
        <f>K340</f>
        <v>16900</v>
      </c>
      <c r="L339" s="126">
        <f t="shared" si="19"/>
        <v>0.33531746031746029</v>
      </c>
    </row>
    <row r="340" spans="1:12" s="11" customFormat="1" ht="52.5" customHeight="1" x14ac:dyDescent="0.2">
      <c r="A340" s="18" t="s">
        <v>278</v>
      </c>
      <c r="B340" s="35" t="s">
        <v>78</v>
      </c>
      <c r="C340" s="35" t="s">
        <v>9</v>
      </c>
      <c r="D340" s="35" t="s">
        <v>22</v>
      </c>
      <c r="E340" s="36" t="s">
        <v>192</v>
      </c>
      <c r="F340" s="82" t="s">
        <v>275</v>
      </c>
      <c r="G340" s="47">
        <v>50400</v>
      </c>
      <c r="H340" s="47"/>
      <c r="I340" s="47"/>
      <c r="J340" s="121">
        <v>50400</v>
      </c>
      <c r="K340" s="122">
        <v>16900</v>
      </c>
      <c r="L340" s="126">
        <f t="shared" si="19"/>
        <v>0.33531746031746029</v>
      </c>
    </row>
    <row r="341" spans="1:12" s="8" customFormat="1" ht="18.75" x14ac:dyDescent="0.25">
      <c r="A341" s="7" t="s">
        <v>70</v>
      </c>
      <c r="B341" s="30" t="s">
        <v>78</v>
      </c>
      <c r="C341" s="30" t="s">
        <v>23</v>
      </c>
      <c r="D341" s="26"/>
      <c r="E341" s="26"/>
      <c r="F341" s="80"/>
      <c r="G341" s="62">
        <f t="shared" ref="G341:K343" si="21">G342</f>
        <v>1886187</v>
      </c>
      <c r="H341" s="62" t="e">
        <f t="shared" si="21"/>
        <v>#REF!</v>
      </c>
      <c r="I341" s="62" t="e">
        <f t="shared" si="20"/>
        <v>#REF!</v>
      </c>
      <c r="J341" s="115">
        <f t="shared" si="21"/>
        <v>1886187</v>
      </c>
      <c r="K341" s="116">
        <f t="shared" si="21"/>
        <v>262866.40000000002</v>
      </c>
      <c r="L341" s="127">
        <f t="shared" si="19"/>
        <v>0.13936391248587759</v>
      </c>
    </row>
    <row r="342" spans="1:12" ht="15.75" x14ac:dyDescent="0.2">
      <c r="A342" s="4" t="s">
        <v>5</v>
      </c>
      <c r="B342" s="30" t="s">
        <v>78</v>
      </c>
      <c r="C342" s="30" t="s">
        <v>23</v>
      </c>
      <c r="D342" s="30" t="s">
        <v>39</v>
      </c>
      <c r="E342" s="26"/>
      <c r="F342" s="80"/>
      <c r="G342" s="62">
        <f t="shared" si="21"/>
        <v>1886187</v>
      </c>
      <c r="H342" s="62" t="e">
        <f t="shared" si="21"/>
        <v>#REF!</v>
      </c>
      <c r="I342" s="62" t="e">
        <f t="shared" si="20"/>
        <v>#REF!</v>
      </c>
      <c r="J342" s="115">
        <f t="shared" si="21"/>
        <v>1886187</v>
      </c>
      <c r="K342" s="116">
        <f t="shared" si="21"/>
        <v>262866.40000000002</v>
      </c>
      <c r="L342" s="127">
        <f t="shared" si="19"/>
        <v>0.13936391248587759</v>
      </c>
    </row>
    <row r="343" spans="1:12" ht="79.5" customHeight="1" x14ac:dyDescent="0.2">
      <c r="A343" s="55" t="s">
        <v>254</v>
      </c>
      <c r="B343" s="32" t="s">
        <v>78</v>
      </c>
      <c r="C343" s="32" t="s">
        <v>23</v>
      </c>
      <c r="D343" s="32" t="s">
        <v>39</v>
      </c>
      <c r="E343" s="33" t="s">
        <v>195</v>
      </c>
      <c r="F343" s="81"/>
      <c r="G343" s="41">
        <f t="shared" si="21"/>
        <v>1886187</v>
      </c>
      <c r="H343" s="41" t="e">
        <f t="shared" si="21"/>
        <v>#REF!</v>
      </c>
      <c r="I343" s="41" t="e">
        <f t="shared" si="20"/>
        <v>#REF!</v>
      </c>
      <c r="J343" s="119">
        <f t="shared" si="21"/>
        <v>1886187</v>
      </c>
      <c r="K343" s="120">
        <f t="shared" si="21"/>
        <v>262866.40000000002</v>
      </c>
      <c r="L343" s="126">
        <f t="shared" si="19"/>
        <v>0.13936391248587759</v>
      </c>
    </row>
    <row r="344" spans="1:12" s="9" customFormat="1" ht="31.5" x14ac:dyDescent="0.2">
      <c r="A344" s="18" t="s">
        <v>13</v>
      </c>
      <c r="B344" s="35" t="s">
        <v>78</v>
      </c>
      <c r="C344" s="35" t="s">
        <v>23</v>
      </c>
      <c r="D344" s="35" t="s">
        <v>39</v>
      </c>
      <c r="E344" s="36" t="s">
        <v>195</v>
      </c>
      <c r="F344" s="82" t="s">
        <v>14</v>
      </c>
      <c r="G344" s="47">
        <f>G345</f>
        <v>1886187</v>
      </c>
      <c r="H344" s="47" t="e">
        <f>#REF!</f>
        <v>#REF!</v>
      </c>
      <c r="I344" s="47" t="e">
        <f t="shared" si="20"/>
        <v>#REF!</v>
      </c>
      <c r="J344" s="121">
        <f>J345</f>
        <v>1886187</v>
      </c>
      <c r="K344" s="122">
        <f>K345</f>
        <v>262866.40000000002</v>
      </c>
      <c r="L344" s="126">
        <f t="shared" si="19"/>
        <v>0.13936391248587759</v>
      </c>
    </row>
    <row r="345" spans="1:12" s="9" customFormat="1" ht="53.25" customHeight="1" x14ac:dyDescent="0.2">
      <c r="A345" s="18" t="s">
        <v>278</v>
      </c>
      <c r="B345" s="35" t="s">
        <v>78</v>
      </c>
      <c r="C345" s="35" t="s">
        <v>23</v>
      </c>
      <c r="D345" s="35" t="s">
        <v>39</v>
      </c>
      <c r="E345" s="36" t="s">
        <v>195</v>
      </c>
      <c r="F345" s="82" t="s">
        <v>275</v>
      </c>
      <c r="G345" s="47">
        <v>1886187</v>
      </c>
      <c r="H345" s="47"/>
      <c r="I345" s="47"/>
      <c r="J345" s="121">
        <v>1886187</v>
      </c>
      <c r="K345" s="122">
        <v>262866.40000000002</v>
      </c>
      <c r="L345" s="126">
        <f t="shared" si="19"/>
        <v>0.13936391248587759</v>
      </c>
    </row>
    <row r="346" spans="1:12" s="8" customFormat="1" ht="60" customHeight="1" x14ac:dyDescent="0.25">
      <c r="A346" s="7" t="s">
        <v>4</v>
      </c>
      <c r="B346" s="30" t="s">
        <v>79</v>
      </c>
      <c r="C346" s="30"/>
      <c r="D346" s="26"/>
      <c r="E346" s="26"/>
      <c r="F346" s="80"/>
      <c r="G346" s="62">
        <f>G347+G365</f>
        <v>27710556</v>
      </c>
      <c r="H346" s="62" t="e">
        <f>H347+H365</f>
        <v>#REF!</v>
      </c>
      <c r="I346" s="62" t="e">
        <f t="shared" si="20"/>
        <v>#REF!</v>
      </c>
      <c r="J346" s="115">
        <f>J347+J365</f>
        <v>27710556</v>
      </c>
      <c r="K346" s="116">
        <f>K347+K365</f>
        <v>5771022.6799999997</v>
      </c>
      <c r="L346" s="127">
        <f t="shared" si="19"/>
        <v>0.20826080429421914</v>
      </c>
    </row>
    <row r="347" spans="1:12" s="8" customFormat="1" ht="18.75" x14ac:dyDescent="0.25">
      <c r="A347" s="7" t="s">
        <v>64</v>
      </c>
      <c r="B347" s="30" t="s">
        <v>79</v>
      </c>
      <c r="C347" s="30" t="s">
        <v>9</v>
      </c>
      <c r="D347" s="26"/>
      <c r="E347" s="26"/>
      <c r="F347" s="80"/>
      <c r="G347" s="62">
        <f>G348+G361</f>
        <v>8588609</v>
      </c>
      <c r="H347" s="62" t="e">
        <f>H348+H361</f>
        <v>#REF!</v>
      </c>
      <c r="I347" s="62" t="e">
        <f t="shared" si="20"/>
        <v>#REF!</v>
      </c>
      <c r="J347" s="115">
        <f>J348+J361</f>
        <v>8588609</v>
      </c>
      <c r="K347" s="116">
        <f>K348+K361</f>
        <v>1602257.48</v>
      </c>
      <c r="L347" s="127">
        <f t="shared" si="19"/>
        <v>0.18655610937696662</v>
      </c>
    </row>
    <row r="348" spans="1:12" ht="15.75" x14ac:dyDescent="0.2">
      <c r="A348" s="4" t="s">
        <v>66</v>
      </c>
      <c r="B348" s="30" t="s">
        <v>79</v>
      </c>
      <c r="C348" s="30" t="s">
        <v>9</v>
      </c>
      <c r="D348" s="30" t="s">
        <v>27</v>
      </c>
      <c r="E348" s="26"/>
      <c r="F348" s="80"/>
      <c r="G348" s="62">
        <f>G352+G358+G349</f>
        <v>8155109</v>
      </c>
      <c r="H348" s="62" t="e">
        <f>H352+H358+H349</f>
        <v>#REF!</v>
      </c>
      <c r="I348" s="62" t="e">
        <f t="shared" si="20"/>
        <v>#REF!</v>
      </c>
      <c r="J348" s="115">
        <f>J352+J358+J349</f>
        <v>8155109</v>
      </c>
      <c r="K348" s="116">
        <f>K352+K358+K349</f>
        <v>1557757.48</v>
      </c>
      <c r="L348" s="127">
        <f t="shared" si="19"/>
        <v>0.19101614460334007</v>
      </c>
    </row>
    <row r="349" spans="1:12" ht="31.5" x14ac:dyDescent="0.2">
      <c r="A349" s="5" t="s">
        <v>107</v>
      </c>
      <c r="B349" s="32" t="s">
        <v>79</v>
      </c>
      <c r="C349" s="32" t="s">
        <v>9</v>
      </c>
      <c r="D349" s="32" t="s">
        <v>27</v>
      </c>
      <c r="E349" s="33" t="s">
        <v>157</v>
      </c>
      <c r="F349" s="81"/>
      <c r="G349" s="41">
        <f>G350</f>
        <v>2000</v>
      </c>
      <c r="H349" s="41" t="e">
        <f>H350</f>
        <v>#REF!</v>
      </c>
      <c r="I349" s="41" t="e">
        <f t="shared" si="20"/>
        <v>#REF!</v>
      </c>
      <c r="J349" s="119">
        <f>J350</f>
        <v>2000</v>
      </c>
      <c r="K349" s="120">
        <f>K350</f>
        <v>0</v>
      </c>
      <c r="L349" s="126">
        <f t="shared" si="19"/>
        <v>0</v>
      </c>
    </row>
    <row r="350" spans="1:12" ht="47.25" x14ac:dyDescent="0.2">
      <c r="A350" s="18" t="s">
        <v>181</v>
      </c>
      <c r="B350" s="35" t="s">
        <v>79</v>
      </c>
      <c r="C350" s="35" t="s">
        <v>9</v>
      </c>
      <c r="D350" s="35" t="s">
        <v>27</v>
      </c>
      <c r="E350" s="36" t="s">
        <v>157</v>
      </c>
      <c r="F350" s="82" t="s">
        <v>10</v>
      </c>
      <c r="G350" s="47">
        <f>G351</f>
        <v>2000</v>
      </c>
      <c r="H350" s="47" t="e">
        <f>#REF!</f>
        <v>#REF!</v>
      </c>
      <c r="I350" s="47" t="e">
        <f t="shared" si="20"/>
        <v>#REF!</v>
      </c>
      <c r="J350" s="121">
        <f>J351</f>
        <v>2000</v>
      </c>
      <c r="K350" s="122">
        <f>K351</f>
        <v>0</v>
      </c>
      <c r="L350" s="126">
        <f t="shared" si="19"/>
        <v>0</v>
      </c>
    </row>
    <row r="351" spans="1:12" ht="15.75" x14ac:dyDescent="0.2">
      <c r="A351" s="18" t="s">
        <v>277</v>
      </c>
      <c r="B351" s="35" t="s">
        <v>79</v>
      </c>
      <c r="C351" s="35" t="s">
        <v>9</v>
      </c>
      <c r="D351" s="35" t="s">
        <v>27</v>
      </c>
      <c r="E351" s="36" t="s">
        <v>157</v>
      </c>
      <c r="F351" s="82" t="s">
        <v>274</v>
      </c>
      <c r="G351" s="47">
        <v>2000</v>
      </c>
      <c r="H351" s="47"/>
      <c r="I351" s="47"/>
      <c r="J351" s="121">
        <v>2000</v>
      </c>
      <c r="K351" s="122"/>
      <c r="L351" s="126">
        <f t="shared" si="19"/>
        <v>0</v>
      </c>
    </row>
    <row r="352" spans="1:12" ht="31.5" x14ac:dyDescent="0.2">
      <c r="A352" s="5" t="s">
        <v>147</v>
      </c>
      <c r="B352" s="32" t="s">
        <v>79</v>
      </c>
      <c r="C352" s="32" t="s">
        <v>9</v>
      </c>
      <c r="D352" s="32" t="s">
        <v>27</v>
      </c>
      <c r="E352" s="33" t="s">
        <v>148</v>
      </c>
      <c r="F352" s="81"/>
      <c r="G352" s="41">
        <f>G353</f>
        <v>1500</v>
      </c>
      <c r="H352" s="41" t="e">
        <f>H353</f>
        <v>#REF!</v>
      </c>
      <c r="I352" s="41" t="e">
        <f t="shared" si="20"/>
        <v>#REF!</v>
      </c>
      <c r="J352" s="119">
        <f>J353</f>
        <v>1500</v>
      </c>
      <c r="K352" s="120">
        <f>K353</f>
        <v>0</v>
      </c>
      <c r="L352" s="126">
        <f t="shared" si="19"/>
        <v>0</v>
      </c>
    </row>
    <row r="353" spans="1:12" ht="47.25" x14ac:dyDescent="0.2">
      <c r="A353" s="18" t="s">
        <v>181</v>
      </c>
      <c r="B353" s="35" t="s">
        <v>79</v>
      </c>
      <c r="C353" s="35" t="s">
        <v>9</v>
      </c>
      <c r="D353" s="35" t="s">
        <v>27</v>
      </c>
      <c r="E353" s="36" t="s">
        <v>148</v>
      </c>
      <c r="F353" s="82" t="s">
        <v>10</v>
      </c>
      <c r="G353" s="47">
        <f>G354</f>
        <v>1500</v>
      </c>
      <c r="H353" s="47" t="e">
        <f>#REF!</f>
        <v>#REF!</v>
      </c>
      <c r="I353" s="47" t="e">
        <f t="shared" si="20"/>
        <v>#REF!</v>
      </c>
      <c r="J353" s="121">
        <f>J354</f>
        <v>1500</v>
      </c>
      <c r="K353" s="122">
        <f>K354</f>
        <v>0</v>
      </c>
      <c r="L353" s="126">
        <f t="shared" si="19"/>
        <v>0</v>
      </c>
    </row>
    <row r="354" spans="1:12" ht="21.75" customHeight="1" x14ac:dyDescent="0.2">
      <c r="A354" s="18" t="s">
        <v>277</v>
      </c>
      <c r="B354" s="35" t="s">
        <v>79</v>
      </c>
      <c r="C354" s="35" t="s">
        <v>9</v>
      </c>
      <c r="D354" s="35" t="s">
        <v>27</v>
      </c>
      <c r="E354" s="36" t="s">
        <v>148</v>
      </c>
      <c r="F354" s="82" t="s">
        <v>274</v>
      </c>
      <c r="G354" s="47">
        <v>1500</v>
      </c>
      <c r="H354" s="47"/>
      <c r="I354" s="47"/>
      <c r="J354" s="121">
        <v>1500</v>
      </c>
      <c r="K354" s="122"/>
      <c r="L354" s="126">
        <f t="shared" si="19"/>
        <v>0</v>
      </c>
    </row>
    <row r="355" spans="1:12" ht="79.900000000000006" hidden="1" customHeight="1" x14ac:dyDescent="0.2">
      <c r="A355" s="5" t="s">
        <v>110</v>
      </c>
      <c r="B355" s="32" t="s">
        <v>79</v>
      </c>
      <c r="C355" s="32" t="s">
        <v>9</v>
      </c>
      <c r="D355" s="32" t="s">
        <v>27</v>
      </c>
      <c r="E355" s="33" t="s">
        <v>199</v>
      </c>
      <c r="F355" s="82"/>
      <c r="G355" s="60"/>
      <c r="H355" s="60"/>
      <c r="I355" s="60">
        <f t="shared" si="20"/>
        <v>0</v>
      </c>
      <c r="J355" s="119"/>
      <c r="K355" s="120"/>
      <c r="L355" s="126" t="e">
        <f t="shared" si="19"/>
        <v>#DIV/0!</v>
      </c>
    </row>
    <row r="356" spans="1:12" ht="52.15" hidden="1" customHeight="1" x14ac:dyDescent="0.2">
      <c r="A356" s="18" t="s">
        <v>181</v>
      </c>
      <c r="B356" s="35" t="s">
        <v>79</v>
      </c>
      <c r="C356" s="35" t="s">
        <v>9</v>
      </c>
      <c r="D356" s="35" t="s">
        <v>27</v>
      </c>
      <c r="E356" s="36" t="s">
        <v>199</v>
      </c>
      <c r="F356" s="82" t="s">
        <v>10</v>
      </c>
      <c r="G356" s="60"/>
      <c r="H356" s="60"/>
      <c r="I356" s="60">
        <f t="shared" si="20"/>
        <v>0</v>
      </c>
      <c r="J356" s="119"/>
      <c r="K356" s="120"/>
      <c r="L356" s="126" t="e">
        <f t="shared" si="19"/>
        <v>#DIV/0!</v>
      </c>
    </row>
    <row r="357" spans="1:12" ht="30.6" hidden="1" customHeight="1" x14ac:dyDescent="0.2">
      <c r="A357" s="18" t="s">
        <v>16</v>
      </c>
      <c r="B357" s="35" t="s">
        <v>79</v>
      </c>
      <c r="C357" s="35" t="s">
        <v>9</v>
      </c>
      <c r="D357" s="35" t="s">
        <v>27</v>
      </c>
      <c r="E357" s="36" t="s">
        <v>199</v>
      </c>
      <c r="F357" s="82" t="s">
        <v>17</v>
      </c>
      <c r="G357" s="60"/>
      <c r="H357" s="60"/>
      <c r="I357" s="60">
        <f t="shared" si="20"/>
        <v>0</v>
      </c>
      <c r="J357" s="119"/>
      <c r="K357" s="120"/>
      <c r="L357" s="126" t="e">
        <f t="shared" si="19"/>
        <v>#DIV/0!</v>
      </c>
    </row>
    <row r="358" spans="1:12" ht="21" customHeight="1" x14ac:dyDescent="0.2">
      <c r="A358" s="5" t="s">
        <v>104</v>
      </c>
      <c r="B358" s="32" t="s">
        <v>79</v>
      </c>
      <c r="C358" s="32" t="s">
        <v>9</v>
      </c>
      <c r="D358" s="32" t="s">
        <v>27</v>
      </c>
      <c r="E358" s="33" t="s">
        <v>196</v>
      </c>
      <c r="F358" s="81"/>
      <c r="G358" s="41">
        <f>G359</f>
        <v>8151609</v>
      </c>
      <c r="H358" s="41" t="e">
        <f>H359</f>
        <v>#REF!</v>
      </c>
      <c r="I358" s="41" t="e">
        <f t="shared" si="20"/>
        <v>#REF!</v>
      </c>
      <c r="J358" s="119">
        <f>J359</f>
        <v>8151609</v>
      </c>
      <c r="K358" s="120">
        <f>K359</f>
        <v>1557757.48</v>
      </c>
      <c r="L358" s="126">
        <f t="shared" si="19"/>
        <v>0.19109815988475404</v>
      </c>
    </row>
    <row r="359" spans="1:12" ht="47.25" x14ac:dyDescent="0.2">
      <c r="A359" s="18" t="s">
        <v>181</v>
      </c>
      <c r="B359" s="35" t="s">
        <v>79</v>
      </c>
      <c r="C359" s="35" t="s">
        <v>9</v>
      </c>
      <c r="D359" s="35" t="s">
        <v>27</v>
      </c>
      <c r="E359" s="36" t="s">
        <v>196</v>
      </c>
      <c r="F359" s="82" t="s">
        <v>10</v>
      </c>
      <c r="G359" s="47">
        <f>G360</f>
        <v>8151609</v>
      </c>
      <c r="H359" s="47" t="e">
        <f>#REF!</f>
        <v>#REF!</v>
      </c>
      <c r="I359" s="47" t="e">
        <f t="shared" si="20"/>
        <v>#REF!</v>
      </c>
      <c r="J359" s="119">
        <f>J360</f>
        <v>8151609</v>
      </c>
      <c r="K359" s="120">
        <f>K360</f>
        <v>1557757.48</v>
      </c>
      <c r="L359" s="126">
        <f t="shared" si="19"/>
        <v>0.19109815988475404</v>
      </c>
    </row>
    <row r="360" spans="1:12" ht="20.25" customHeight="1" x14ac:dyDescent="0.2">
      <c r="A360" s="18" t="s">
        <v>277</v>
      </c>
      <c r="B360" s="35" t="s">
        <v>79</v>
      </c>
      <c r="C360" s="35" t="s">
        <v>9</v>
      </c>
      <c r="D360" s="35" t="s">
        <v>27</v>
      </c>
      <c r="E360" s="36" t="s">
        <v>196</v>
      </c>
      <c r="F360" s="82" t="s">
        <v>274</v>
      </c>
      <c r="G360" s="47">
        <v>8151609</v>
      </c>
      <c r="H360" s="47"/>
      <c r="I360" s="47"/>
      <c r="J360" s="119">
        <v>8151609</v>
      </c>
      <c r="K360" s="120">
        <v>1557757.48</v>
      </c>
      <c r="L360" s="126">
        <f t="shared" si="19"/>
        <v>0.19109815988475404</v>
      </c>
    </row>
    <row r="361" spans="1:12" s="6" customFormat="1" ht="31.5" x14ac:dyDescent="0.2">
      <c r="A361" s="4" t="s">
        <v>92</v>
      </c>
      <c r="B361" s="30" t="s">
        <v>79</v>
      </c>
      <c r="C361" s="30" t="s">
        <v>9</v>
      </c>
      <c r="D361" s="30" t="s">
        <v>9</v>
      </c>
      <c r="E361" s="26"/>
      <c r="F361" s="80"/>
      <c r="G361" s="62">
        <f t="shared" ref="G361:K363" si="22">G362</f>
        <v>433500</v>
      </c>
      <c r="H361" s="62">
        <f t="shared" si="22"/>
        <v>0</v>
      </c>
      <c r="I361" s="62">
        <f t="shared" si="20"/>
        <v>433500</v>
      </c>
      <c r="J361" s="115">
        <f t="shared" si="22"/>
        <v>433500</v>
      </c>
      <c r="K361" s="116">
        <f t="shared" si="22"/>
        <v>44500</v>
      </c>
      <c r="L361" s="127">
        <f t="shared" si="19"/>
        <v>0.10265282583621683</v>
      </c>
    </row>
    <row r="362" spans="1:12" ht="31.9" customHeight="1" x14ac:dyDescent="0.2">
      <c r="A362" s="5" t="s">
        <v>256</v>
      </c>
      <c r="B362" s="32" t="s">
        <v>79</v>
      </c>
      <c r="C362" s="32" t="s">
        <v>9</v>
      </c>
      <c r="D362" s="32" t="s">
        <v>9</v>
      </c>
      <c r="E362" s="33" t="s">
        <v>174</v>
      </c>
      <c r="F362" s="82"/>
      <c r="G362" s="41">
        <f t="shared" si="22"/>
        <v>433500</v>
      </c>
      <c r="H362" s="41">
        <f t="shared" si="22"/>
        <v>0</v>
      </c>
      <c r="I362" s="41">
        <f t="shared" si="20"/>
        <v>433500</v>
      </c>
      <c r="J362" s="119">
        <f t="shared" si="22"/>
        <v>433500</v>
      </c>
      <c r="K362" s="120">
        <f t="shared" si="22"/>
        <v>44500</v>
      </c>
      <c r="L362" s="126">
        <f t="shared" si="19"/>
        <v>0.10265282583621683</v>
      </c>
    </row>
    <row r="363" spans="1:12" ht="33" customHeight="1" x14ac:dyDescent="0.2">
      <c r="A363" s="18" t="s">
        <v>131</v>
      </c>
      <c r="B363" s="35" t="s">
        <v>79</v>
      </c>
      <c r="C363" s="35" t="s">
        <v>9</v>
      </c>
      <c r="D363" s="35" t="s">
        <v>9</v>
      </c>
      <c r="E363" s="36" t="s">
        <v>174</v>
      </c>
      <c r="F363" s="82" t="s">
        <v>30</v>
      </c>
      <c r="G363" s="47">
        <f t="shared" si="22"/>
        <v>433500</v>
      </c>
      <c r="H363" s="47">
        <f t="shared" si="22"/>
        <v>0</v>
      </c>
      <c r="I363" s="47">
        <f t="shared" si="20"/>
        <v>433500</v>
      </c>
      <c r="J363" s="121">
        <f t="shared" si="22"/>
        <v>433500</v>
      </c>
      <c r="K363" s="122">
        <f t="shared" si="22"/>
        <v>44500</v>
      </c>
      <c r="L363" s="126">
        <f t="shared" si="19"/>
        <v>0.10265282583621683</v>
      </c>
    </row>
    <row r="364" spans="1:12" ht="49.15" customHeight="1" x14ac:dyDescent="0.2">
      <c r="A364" s="18" t="s">
        <v>206</v>
      </c>
      <c r="B364" s="35" t="s">
        <v>79</v>
      </c>
      <c r="C364" s="35" t="s">
        <v>9</v>
      </c>
      <c r="D364" s="35" t="s">
        <v>9</v>
      </c>
      <c r="E364" s="36" t="s">
        <v>174</v>
      </c>
      <c r="F364" s="82" t="s">
        <v>31</v>
      </c>
      <c r="G364" s="47">
        <v>433500</v>
      </c>
      <c r="H364" s="47"/>
      <c r="I364" s="47">
        <f t="shared" si="20"/>
        <v>433500</v>
      </c>
      <c r="J364" s="121">
        <v>433500</v>
      </c>
      <c r="K364" s="122">
        <v>44500</v>
      </c>
      <c r="L364" s="126">
        <f t="shared" si="19"/>
        <v>0.10265282583621683</v>
      </c>
    </row>
    <row r="365" spans="1:12" ht="20.45" customHeight="1" x14ac:dyDescent="0.3">
      <c r="A365" s="22" t="s">
        <v>52</v>
      </c>
      <c r="B365" s="30" t="s">
        <v>79</v>
      </c>
      <c r="C365" s="30" t="s">
        <v>12</v>
      </c>
      <c r="D365" s="26"/>
      <c r="E365" s="26"/>
      <c r="F365" s="80"/>
      <c r="G365" s="62">
        <f>G366+G386</f>
        <v>19121947</v>
      </c>
      <c r="H365" s="62" t="e">
        <f>H366+H386</f>
        <v>#REF!</v>
      </c>
      <c r="I365" s="62" t="e">
        <f t="shared" si="20"/>
        <v>#REF!</v>
      </c>
      <c r="J365" s="115">
        <f>J366+J386</f>
        <v>19121947</v>
      </c>
      <c r="K365" s="116">
        <f>K366+K386</f>
        <v>4168765.2</v>
      </c>
      <c r="L365" s="127">
        <f t="shared" si="19"/>
        <v>0.21800945269851443</v>
      </c>
    </row>
    <row r="366" spans="1:12" ht="15" customHeight="1" x14ac:dyDescent="0.2">
      <c r="A366" s="4" t="s">
        <v>68</v>
      </c>
      <c r="B366" s="30" t="s">
        <v>79</v>
      </c>
      <c r="C366" s="30" t="s">
        <v>12</v>
      </c>
      <c r="D366" s="30" t="s">
        <v>46</v>
      </c>
      <c r="E366" s="26"/>
      <c r="F366" s="80"/>
      <c r="G366" s="62">
        <f>G367+G370+G373+G376+G379+G382</f>
        <v>16742293</v>
      </c>
      <c r="H366" s="62" t="e">
        <f>H367+H370+H373+H376+H379+H382</f>
        <v>#REF!</v>
      </c>
      <c r="I366" s="62" t="e">
        <f t="shared" si="20"/>
        <v>#REF!</v>
      </c>
      <c r="J366" s="115">
        <f>J367+J370+J373+J376+J379+J382</f>
        <v>16742293</v>
      </c>
      <c r="K366" s="116">
        <f>K367+K370+K373+K376+K379+K382</f>
        <v>3727814.8000000003</v>
      </c>
      <c r="L366" s="127">
        <f t="shared" si="19"/>
        <v>0.22265855698499604</v>
      </c>
    </row>
    <row r="367" spans="1:12" s="11" customFormat="1" ht="31.15" hidden="1" customHeight="1" x14ac:dyDescent="0.2">
      <c r="A367" s="5" t="s">
        <v>108</v>
      </c>
      <c r="B367" s="32" t="s">
        <v>79</v>
      </c>
      <c r="C367" s="32" t="s">
        <v>12</v>
      </c>
      <c r="D367" s="32" t="s">
        <v>46</v>
      </c>
      <c r="E367" s="33" t="s">
        <v>142</v>
      </c>
      <c r="F367" s="81"/>
      <c r="G367" s="59">
        <f>G368</f>
        <v>0</v>
      </c>
      <c r="H367" s="59">
        <f>H368</f>
        <v>0</v>
      </c>
      <c r="I367" s="59">
        <f t="shared" si="20"/>
        <v>0</v>
      </c>
      <c r="J367" s="119">
        <f>J368</f>
        <v>0</v>
      </c>
      <c r="K367" s="120">
        <f>K368</f>
        <v>0</v>
      </c>
      <c r="L367" s="126" t="e">
        <f t="shared" si="19"/>
        <v>#DIV/0!</v>
      </c>
    </row>
    <row r="368" spans="1:12" ht="0.6" hidden="1" customHeight="1" x14ac:dyDescent="0.2">
      <c r="A368" s="18" t="s">
        <v>181</v>
      </c>
      <c r="B368" s="35" t="s">
        <v>79</v>
      </c>
      <c r="C368" s="35" t="s">
        <v>12</v>
      </c>
      <c r="D368" s="35" t="s">
        <v>46</v>
      </c>
      <c r="E368" s="36" t="s">
        <v>142</v>
      </c>
      <c r="F368" s="82" t="s">
        <v>10</v>
      </c>
      <c r="G368" s="60">
        <f>G369</f>
        <v>0</v>
      </c>
      <c r="H368" s="60">
        <f>H369</f>
        <v>0</v>
      </c>
      <c r="I368" s="60">
        <f t="shared" si="20"/>
        <v>0</v>
      </c>
      <c r="J368" s="119">
        <f>J369</f>
        <v>0</v>
      </c>
      <c r="K368" s="120">
        <f>K369</f>
        <v>0</v>
      </c>
      <c r="L368" s="126" t="e">
        <f t="shared" si="19"/>
        <v>#DIV/0!</v>
      </c>
    </row>
    <row r="369" spans="1:12" ht="33" hidden="1" customHeight="1" x14ac:dyDescent="0.2">
      <c r="A369" s="18" t="s">
        <v>16</v>
      </c>
      <c r="B369" s="35" t="s">
        <v>79</v>
      </c>
      <c r="C369" s="35" t="s">
        <v>12</v>
      </c>
      <c r="D369" s="35" t="s">
        <v>46</v>
      </c>
      <c r="E369" s="36" t="s">
        <v>142</v>
      </c>
      <c r="F369" s="82" t="s">
        <v>17</v>
      </c>
      <c r="G369" s="60">
        <v>0</v>
      </c>
      <c r="H369" s="60">
        <v>0</v>
      </c>
      <c r="I369" s="60">
        <f t="shared" si="20"/>
        <v>0</v>
      </c>
      <c r="J369" s="119">
        <v>0</v>
      </c>
      <c r="K369" s="120">
        <v>0</v>
      </c>
      <c r="L369" s="126" t="e">
        <f t="shared" si="19"/>
        <v>#DIV/0!</v>
      </c>
    </row>
    <row r="370" spans="1:12" ht="34.5" customHeight="1" x14ac:dyDescent="0.2">
      <c r="A370" s="5" t="s">
        <v>107</v>
      </c>
      <c r="B370" s="32" t="s">
        <v>79</v>
      </c>
      <c r="C370" s="32" t="s">
        <v>12</v>
      </c>
      <c r="D370" s="32" t="s">
        <v>46</v>
      </c>
      <c r="E370" s="33" t="s">
        <v>157</v>
      </c>
      <c r="F370" s="81"/>
      <c r="G370" s="41">
        <f>G371</f>
        <v>8000</v>
      </c>
      <c r="H370" s="41" t="e">
        <f>H371</f>
        <v>#REF!</v>
      </c>
      <c r="I370" s="41" t="e">
        <f t="shared" si="20"/>
        <v>#REF!</v>
      </c>
      <c r="J370" s="119">
        <f>J371</f>
        <v>8000</v>
      </c>
      <c r="K370" s="120">
        <f>K371</f>
        <v>0</v>
      </c>
      <c r="L370" s="126">
        <f t="shared" si="19"/>
        <v>0</v>
      </c>
    </row>
    <row r="371" spans="1:12" ht="51" customHeight="1" x14ac:dyDescent="0.2">
      <c r="A371" s="18" t="s">
        <v>181</v>
      </c>
      <c r="B371" s="35" t="s">
        <v>79</v>
      </c>
      <c r="C371" s="35" t="s">
        <v>12</v>
      </c>
      <c r="D371" s="35" t="s">
        <v>46</v>
      </c>
      <c r="E371" s="36" t="s">
        <v>157</v>
      </c>
      <c r="F371" s="82" t="s">
        <v>10</v>
      </c>
      <c r="G371" s="47">
        <f>G372</f>
        <v>8000</v>
      </c>
      <c r="H371" s="47" t="e">
        <f>#REF!</f>
        <v>#REF!</v>
      </c>
      <c r="I371" s="47" t="e">
        <f t="shared" si="20"/>
        <v>#REF!</v>
      </c>
      <c r="J371" s="121">
        <f>J372</f>
        <v>8000</v>
      </c>
      <c r="K371" s="122">
        <f>K372</f>
        <v>0</v>
      </c>
      <c r="L371" s="126">
        <f t="shared" si="19"/>
        <v>0</v>
      </c>
    </row>
    <row r="372" spans="1:12" ht="20.25" customHeight="1" x14ac:dyDescent="0.2">
      <c r="A372" s="18" t="s">
        <v>277</v>
      </c>
      <c r="B372" s="35" t="s">
        <v>79</v>
      </c>
      <c r="C372" s="35" t="s">
        <v>12</v>
      </c>
      <c r="D372" s="35" t="s">
        <v>46</v>
      </c>
      <c r="E372" s="36" t="s">
        <v>157</v>
      </c>
      <c r="F372" s="82" t="s">
        <v>274</v>
      </c>
      <c r="G372" s="47">
        <v>8000</v>
      </c>
      <c r="H372" s="47"/>
      <c r="I372" s="47"/>
      <c r="J372" s="121">
        <v>8000</v>
      </c>
      <c r="K372" s="122"/>
      <c r="L372" s="126">
        <f t="shared" si="19"/>
        <v>0</v>
      </c>
    </row>
    <row r="373" spans="1:12" ht="31.5" x14ac:dyDescent="0.2">
      <c r="A373" s="5" t="s">
        <v>147</v>
      </c>
      <c r="B373" s="32" t="s">
        <v>79</v>
      </c>
      <c r="C373" s="32" t="s">
        <v>12</v>
      </c>
      <c r="D373" s="32" t="s">
        <v>46</v>
      </c>
      <c r="E373" s="33" t="s">
        <v>148</v>
      </c>
      <c r="F373" s="81"/>
      <c r="G373" s="41">
        <f>G374</f>
        <v>6000</v>
      </c>
      <c r="H373" s="41" t="e">
        <f>H374</f>
        <v>#REF!</v>
      </c>
      <c r="I373" s="41" t="e">
        <f t="shared" si="20"/>
        <v>#REF!</v>
      </c>
      <c r="J373" s="119">
        <f>J374</f>
        <v>6000</v>
      </c>
      <c r="K373" s="120">
        <f>K374</f>
        <v>0</v>
      </c>
      <c r="L373" s="126">
        <f t="shared" si="19"/>
        <v>0</v>
      </c>
    </row>
    <row r="374" spans="1:12" ht="47.25" x14ac:dyDescent="0.2">
      <c r="A374" s="18" t="s">
        <v>181</v>
      </c>
      <c r="B374" s="35" t="s">
        <v>79</v>
      </c>
      <c r="C374" s="35" t="s">
        <v>12</v>
      </c>
      <c r="D374" s="35" t="s">
        <v>46</v>
      </c>
      <c r="E374" s="36" t="s">
        <v>148</v>
      </c>
      <c r="F374" s="82" t="s">
        <v>10</v>
      </c>
      <c r="G374" s="47">
        <f>G375</f>
        <v>6000</v>
      </c>
      <c r="H374" s="47" t="e">
        <f>#REF!</f>
        <v>#REF!</v>
      </c>
      <c r="I374" s="47" t="e">
        <f t="shared" si="20"/>
        <v>#REF!</v>
      </c>
      <c r="J374" s="121">
        <f>J375</f>
        <v>6000</v>
      </c>
      <c r="K374" s="122">
        <f>K375</f>
        <v>0</v>
      </c>
      <c r="L374" s="126">
        <f t="shared" si="19"/>
        <v>0</v>
      </c>
    </row>
    <row r="375" spans="1:12" ht="24" customHeight="1" x14ac:dyDescent="0.2">
      <c r="A375" s="18" t="s">
        <v>277</v>
      </c>
      <c r="B375" s="35" t="s">
        <v>79</v>
      </c>
      <c r="C375" s="35" t="s">
        <v>12</v>
      </c>
      <c r="D375" s="35" t="s">
        <v>46</v>
      </c>
      <c r="E375" s="36" t="s">
        <v>148</v>
      </c>
      <c r="F375" s="82" t="s">
        <v>274</v>
      </c>
      <c r="G375" s="47">
        <v>6000</v>
      </c>
      <c r="H375" s="47"/>
      <c r="I375" s="47"/>
      <c r="J375" s="121">
        <v>6000</v>
      </c>
      <c r="K375" s="122"/>
      <c r="L375" s="126">
        <f t="shared" si="19"/>
        <v>0</v>
      </c>
    </row>
    <row r="376" spans="1:12" ht="15.75" x14ac:dyDescent="0.2">
      <c r="A376" s="23" t="s">
        <v>69</v>
      </c>
      <c r="B376" s="32" t="s">
        <v>79</v>
      </c>
      <c r="C376" s="32" t="s">
        <v>12</v>
      </c>
      <c r="D376" s="32" t="s">
        <v>46</v>
      </c>
      <c r="E376" s="33" t="s">
        <v>198</v>
      </c>
      <c r="F376" s="81"/>
      <c r="G376" s="41">
        <f>G377</f>
        <v>3895424</v>
      </c>
      <c r="H376" s="41" t="e">
        <f>H377</f>
        <v>#REF!</v>
      </c>
      <c r="I376" s="41" t="e">
        <f t="shared" si="20"/>
        <v>#REF!</v>
      </c>
      <c r="J376" s="119">
        <f>J377</f>
        <v>3895424</v>
      </c>
      <c r="K376" s="120">
        <f>K377</f>
        <v>776336.33</v>
      </c>
      <c r="L376" s="126">
        <f t="shared" si="19"/>
        <v>0.19929443624108698</v>
      </c>
    </row>
    <row r="377" spans="1:12" ht="47.25" x14ac:dyDescent="0.2">
      <c r="A377" s="18" t="s">
        <v>181</v>
      </c>
      <c r="B377" s="35" t="s">
        <v>79</v>
      </c>
      <c r="C377" s="35" t="s">
        <v>12</v>
      </c>
      <c r="D377" s="35" t="s">
        <v>46</v>
      </c>
      <c r="E377" s="36" t="s">
        <v>198</v>
      </c>
      <c r="F377" s="82" t="s">
        <v>10</v>
      </c>
      <c r="G377" s="47">
        <f>G378</f>
        <v>3895424</v>
      </c>
      <c r="H377" s="47" t="e">
        <f>#REF!</f>
        <v>#REF!</v>
      </c>
      <c r="I377" s="47" t="e">
        <f t="shared" si="20"/>
        <v>#REF!</v>
      </c>
      <c r="J377" s="121">
        <f>J378</f>
        <v>3895424</v>
      </c>
      <c r="K377" s="122">
        <f>K378</f>
        <v>776336.33</v>
      </c>
      <c r="L377" s="126">
        <f t="shared" si="19"/>
        <v>0.19929443624108698</v>
      </c>
    </row>
    <row r="378" spans="1:12" ht="18.75" customHeight="1" x14ac:dyDescent="0.2">
      <c r="A378" s="18" t="s">
        <v>277</v>
      </c>
      <c r="B378" s="35" t="s">
        <v>79</v>
      </c>
      <c r="C378" s="35" t="s">
        <v>12</v>
      </c>
      <c r="D378" s="35" t="s">
        <v>46</v>
      </c>
      <c r="E378" s="36" t="s">
        <v>198</v>
      </c>
      <c r="F378" s="82" t="s">
        <v>274</v>
      </c>
      <c r="G378" s="47">
        <v>3895424</v>
      </c>
      <c r="H378" s="47"/>
      <c r="I378" s="47"/>
      <c r="J378" s="121">
        <v>3895424</v>
      </c>
      <c r="K378" s="122">
        <v>776336.33</v>
      </c>
      <c r="L378" s="126">
        <f t="shared" si="19"/>
        <v>0.19929443624108698</v>
      </c>
    </row>
    <row r="379" spans="1:12" ht="67.900000000000006" customHeight="1" x14ac:dyDescent="0.2">
      <c r="A379" s="5" t="s">
        <v>110</v>
      </c>
      <c r="B379" s="32" t="s">
        <v>79</v>
      </c>
      <c r="C379" s="32" t="s">
        <v>12</v>
      </c>
      <c r="D379" s="32" t="s">
        <v>46</v>
      </c>
      <c r="E379" s="33" t="s">
        <v>199</v>
      </c>
      <c r="F379" s="82"/>
      <c r="G379" s="41">
        <f>G380</f>
        <v>830000</v>
      </c>
      <c r="H379" s="41" t="e">
        <f>H380</f>
        <v>#REF!</v>
      </c>
      <c r="I379" s="41" t="e">
        <f t="shared" si="20"/>
        <v>#REF!</v>
      </c>
      <c r="J379" s="119">
        <f>J380</f>
        <v>830000</v>
      </c>
      <c r="K379" s="120">
        <f>K380</f>
        <v>70202</v>
      </c>
      <c r="L379" s="126">
        <f t="shared" si="19"/>
        <v>8.4580722891566262E-2</v>
      </c>
    </row>
    <row r="380" spans="1:12" ht="47.25" x14ac:dyDescent="0.2">
      <c r="A380" s="18" t="s">
        <v>181</v>
      </c>
      <c r="B380" s="32" t="s">
        <v>79</v>
      </c>
      <c r="C380" s="32" t="s">
        <v>12</v>
      </c>
      <c r="D380" s="32" t="s">
        <v>46</v>
      </c>
      <c r="E380" s="36" t="s">
        <v>199</v>
      </c>
      <c r="F380" s="82" t="s">
        <v>10</v>
      </c>
      <c r="G380" s="47">
        <f>G381</f>
        <v>830000</v>
      </c>
      <c r="H380" s="47" t="e">
        <f>#REF!</f>
        <v>#REF!</v>
      </c>
      <c r="I380" s="47" t="e">
        <f t="shared" si="20"/>
        <v>#REF!</v>
      </c>
      <c r="J380" s="121">
        <f>J381</f>
        <v>830000</v>
      </c>
      <c r="K380" s="122">
        <f>K381</f>
        <v>70202</v>
      </c>
      <c r="L380" s="126">
        <f t="shared" si="19"/>
        <v>8.4580722891566262E-2</v>
      </c>
    </row>
    <row r="381" spans="1:12" ht="15.75" x14ac:dyDescent="0.2">
      <c r="A381" s="18" t="s">
        <v>277</v>
      </c>
      <c r="B381" s="32" t="s">
        <v>79</v>
      </c>
      <c r="C381" s="32" t="s">
        <v>12</v>
      </c>
      <c r="D381" s="32" t="s">
        <v>46</v>
      </c>
      <c r="E381" s="36" t="s">
        <v>199</v>
      </c>
      <c r="F381" s="82" t="s">
        <v>274</v>
      </c>
      <c r="G381" s="47">
        <f>815000+15000</f>
        <v>830000</v>
      </c>
      <c r="H381" s="47"/>
      <c r="I381" s="47"/>
      <c r="J381" s="121">
        <v>830000</v>
      </c>
      <c r="K381" s="122">
        <v>70202</v>
      </c>
      <c r="L381" s="126">
        <f t="shared" si="19"/>
        <v>8.4580722891566262E-2</v>
      </c>
    </row>
    <row r="382" spans="1:12" ht="17.25" customHeight="1" x14ac:dyDescent="0.2">
      <c r="A382" s="5" t="s">
        <v>129</v>
      </c>
      <c r="B382" s="32" t="s">
        <v>79</v>
      </c>
      <c r="C382" s="32" t="s">
        <v>12</v>
      </c>
      <c r="D382" s="32" t="s">
        <v>46</v>
      </c>
      <c r="E382" s="33" t="s">
        <v>197</v>
      </c>
      <c r="F382" s="81"/>
      <c r="G382" s="41">
        <f>G383</f>
        <v>12002869</v>
      </c>
      <c r="H382" s="41" t="e">
        <f>H383</f>
        <v>#REF!</v>
      </c>
      <c r="I382" s="41" t="e">
        <f t="shared" si="20"/>
        <v>#REF!</v>
      </c>
      <c r="J382" s="119">
        <f>J383</f>
        <v>12002869</v>
      </c>
      <c r="K382" s="120">
        <f>K383</f>
        <v>2881276.47</v>
      </c>
      <c r="L382" s="126">
        <f t="shared" si="19"/>
        <v>0.24004898078950959</v>
      </c>
    </row>
    <row r="383" spans="1:12" ht="47.25" x14ac:dyDescent="0.2">
      <c r="A383" s="18" t="s">
        <v>181</v>
      </c>
      <c r="B383" s="35" t="s">
        <v>79</v>
      </c>
      <c r="C383" s="35" t="s">
        <v>12</v>
      </c>
      <c r="D383" s="35" t="s">
        <v>46</v>
      </c>
      <c r="E383" s="36" t="s">
        <v>197</v>
      </c>
      <c r="F383" s="82" t="s">
        <v>10</v>
      </c>
      <c r="G383" s="47">
        <f>G384</f>
        <v>12002869</v>
      </c>
      <c r="H383" s="47" t="e">
        <f>#REF!</f>
        <v>#REF!</v>
      </c>
      <c r="I383" s="47" t="e">
        <f t="shared" si="20"/>
        <v>#REF!</v>
      </c>
      <c r="J383" s="121">
        <f>J384</f>
        <v>12002869</v>
      </c>
      <c r="K383" s="122">
        <f>K384</f>
        <v>2881276.47</v>
      </c>
      <c r="L383" s="126">
        <f t="shared" si="19"/>
        <v>0.24004898078950959</v>
      </c>
    </row>
    <row r="384" spans="1:12" ht="21" customHeight="1" x14ac:dyDescent="0.2">
      <c r="A384" s="18" t="s">
        <v>277</v>
      </c>
      <c r="B384" s="35" t="s">
        <v>79</v>
      </c>
      <c r="C384" s="35" t="s">
        <v>12</v>
      </c>
      <c r="D384" s="35" t="s">
        <v>46</v>
      </c>
      <c r="E384" s="36" t="s">
        <v>197</v>
      </c>
      <c r="F384" s="82" t="s">
        <v>274</v>
      </c>
      <c r="G384" s="47">
        <v>12002869</v>
      </c>
      <c r="H384" s="47"/>
      <c r="I384" s="47"/>
      <c r="J384" s="121">
        <v>12002869</v>
      </c>
      <c r="K384" s="122">
        <v>2881276.47</v>
      </c>
      <c r="L384" s="126">
        <f t="shared" si="19"/>
        <v>0.24004898078950959</v>
      </c>
    </row>
    <row r="385" spans="1:12" ht="31.5" hidden="1" x14ac:dyDescent="0.2">
      <c r="A385" s="18" t="s">
        <v>16</v>
      </c>
      <c r="B385" s="35" t="s">
        <v>79</v>
      </c>
      <c r="C385" s="35" t="s">
        <v>12</v>
      </c>
      <c r="D385" s="35" t="s">
        <v>46</v>
      </c>
      <c r="E385" s="36" t="s">
        <v>197</v>
      </c>
      <c r="F385" s="82" t="s">
        <v>17</v>
      </c>
      <c r="G385" s="60"/>
      <c r="H385" s="60"/>
      <c r="I385" s="60">
        <f t="shared" si="20"/>
        <v>0</v>
      </c>
      <c r="J385" s="119"/>
      <c r="K385" s="120"/>
      <c r="L385" s="126" t="e">
        <f t="shared" si="19"/>
        <v>#DIV/0!</v>
      </c>
    </row>
    <row r="386" spans="1:12" ht="31.5" x14ac:dyDescent="0.2">
      <c r="A386" s="4" t="s">
        <v>75</v>
      </c>
      <c r="B386" s="30" t="s">
        <v>79</v>
      </c>
      <c r="C386" s="30" t="s">
        <v>12</v>
      </c>
      <c r="D386" s="30" t="s">
        <v>39</v>
      </c>
      <c r="E386" s="26"/>
      <c r="F386" s="80"/>
      <c r="G386" s="63">
        <f>G390+G393+G387</f>
        <v>2379654</v>
      </c>
      <c r="H386" s="63" t="e">
        <f>H390+H393+H387</f>
        <v>#REF!</v>
      </c>
      <c r="I386" s="63" t="e">
        <f t="shared" si="20"/>
        <v>#REF!</v>
      </c>
      <c r="J386" s="115">
        <f>J390+J393+J387</f>
        <v>2379654</v>
      </c>
      <c r="K386" s="116">
        <f>K390+K393+K387</f>
        <v>440950.4</v>
      </c>
      <c r="L386" s="127">
        <f t="shared" si="19"/>
        <v>0.1853002159137421</v>
      </c>
    </row>
    <row r="387" spans="1:12" ht="31.5" x14ac:dyDescent="0.2">
      <c r="A387" s="5" t="s">
        <v>108</v>
      </c>
      <c r="B387" s="32" t="s">
        <v>79</v>
      </c>
      <c r="C387" s="35" t="s">
        <v>12</v>
      </c>
      <c r="D387" s="35" t="s">
        <v>39</v>
      </c>
      <c r="E387" s="33" t="s">
        <v>142</v>
      </c>
      <c r="F387" s="81"/>
      <c r="G387" s="65">
        <f>G388</f>
        <v>70020</v>
      </c>
      <c r="H387" s="65">
        <f>H388</f>
        <v>0</v>
      </c>
      <c r="I387" s="65">
        <f t="shared" si="20"/>
        <v>70020</v>
      </c>
      <c r="J387" s="119">
        <f>J388</f>
        <v>70020</v>
      </c>
      <c r="K387" s="120">
        <f>K388</f>
        <v>0</v>
      </c>
      <c r="L387" s="126">
        <f t="shared" si="19"/>
        <v>0</v>
      </c>
    </row>
    <row r="388" spans="1:12" ht="31.5" x14ac:dyDescent="0.2">
      <c r="A388" s="18" t="s">
        <v>131</v>
      </c>
      <c r="B388" s="35" t="s">
        <v>79</v>
      </c>
      <c r="C388" s="35" t="s">
        <v>12</v>
      </c>
      <c r="D388" s="35" t="s">
        <v>39</v>
      </c>
      <c r="E388" s="36" t="s">
        <v>142</v>
      </c>
      <c r="F388" s="82" t="s">
        <v>30</v>
      </c>
      <c r="G388" s="66">
        <f>G389</f>
        <v>70020</v>
      </c>
      <c r="H388" s="66">
        <f>H389</f>
        <v>0</v>
      </c>
      <c r="I388" s="66">
        <f t="shared" si="20"/>
        <v>70020</v>
      </c>
      <c r="J388" s="121">
        <f>J389</f>
        <v>70020</v>
      </c>
      <c r="K388" s="122">
        <f>K389</f>
        <v>0</v>
      </c>
      <c r="L388" s="126">
        <f t="shared" si="19"/>
        <v>0</v>
      </c>
    </row>
    <row r="389" spans="1:12" ht="47.25" x14ac:dyDescent="0.2">
      <c r="A389" s="18" t="s">
        <v>206</v>
      </c>
      <c r="B389" s="35" t="s">
        <v>79</v>
      </c>
      <c r="C389" s="35" t="s">
        <v>12</v>
      </c>
      <c r="D389" s="35" t="s">
        <v>39</v>
      </c>
      <c r="E389" s="36" t="s">
        <v>142</v>
      </c>
      <c r="F389" s="82" t="s">
        <v>31</v>
      </c>
      <c r="G389" s="66">
        <v>70020</v>
      </c>
      <c r="H389" s="66"/>
      <c r="I389" s="66">
        <f t="shared" si="20"/>
        <v>70020</v>
      </c>
      <c r="J389" s="121">
        <v>70020</v>
      </c>
      <c r="K389" s="122"/>
      <c r="L389" s="126">
        <f t="shared" si="19"/>
        <v>0</v>
      </c>
    </row>
    <row r="390" spans="1:12" ht="47.25" x14ac:dyDescent="0.2">
      <c r="A390" s="5" t="s">
        <v>101</v>
      </c>
      <c r="B390" s="32" t="s">
        <v>79</v>
      </c>
      <c r="C390" s="32" t="s">
        <v>12</v>
      </c>
      <c r="D390" s="32" t="s">
        <v>39</v>
      </c>
      <c r="E390" s="33" t="s">
        <v>200</v>
      </c>
      <c r="F390" s="80"/>
      <c r="G390" s="65">
        <f>G391</f>
        <v>522339</v>
      </c>
      <c r="H390" s="65">
        <f>H391</f>
        <v>0</v>
      </c>
      <c r="I390" s="65">
        <f t="shared" si="20"/>
        <v>522339</v>
      </c>
      <c r="J390" s="119">
        <f>J391</f>
        <v>522339</v>
      </c>
      <c r="K390" s="120">
        <f>K391</f>
        <v>101107.75</v>
      </c>
      <c r="L390" s="126">
        <f t="shared" si="19"/>
        <v>0.1935673001633039</v>
      </c>
    </row>
    <row r="391" spans="1:12" ht="94.5" x14ac:dyDescent="0.2">
      <c r="A391" s="18" t="s">
        <v>260</v>
      </c>
      <c r="B391" s="35" t="s">
        <v>79</v>
      </c>
      <c r="C391" s="35" t="s">
        <v>12</v>
      </c>
      <c r="D391" s="35" t="s">
        <v>39</v>
      </c>
      <c r="E391" s="36" t="s">
        <v>200</v>
      </c>
      <c r="F391" s="82" t="s">
        <v>28</v>
      </c>
      <c r="G391" s="66">
        <f>G392</f>
        <v>522339</v>
      </c>
      <c r="H391" s="66">
        <f>H392</f>
        <v>0</v>
      </c>
      <c r="I391" s="66">
        <f t="shared" si="20"/>
        <v>522339</v>
      </c>
      <c r="J391" s="121">
        <f>J392</f>
        <v>522339</v>
      </c>
      <c r="K391" s="122">
        <f>K392</f>
        <v>101107.75</v>
      </c>
      <c r="L391" s="126">
        <f t="shared" si="19"/>
        <v>0.1935673001633039</v>
      </c>
    </row>
    <row r="392" spans="1:12" ht="31.5" x14ac:dyDescent="0.2">
      <c r="A392" s="18" t="s">
        <v>130</v>
      </c>
      <c r="B392" s="35" t="s">
        <v>79</v>
      </c>
      <c r="C392" s="35" t="s">
        <v>12</v>
      </c>
      <c r="D392" s="35" t="s">
        <v>39</v>
      </c>
      <c r="E392" s="36" t="s">
        <v>200</v>
      </c>
      <c r="F392" s="82" t="s">
        <v>29</v>
      </c>
      <c r="G392" s="66">
        <v>522339</v>
      </c>
      <c r="H392" s="66"/>
      <c r="I392" s="66">
        <f t="shared" si="20"/>
        <v>522339</v>
      </c>
      <c r="J392" s="121">
        <v>522339</v>
      </c>
      <c r="K392" s="122">
        <v>101107.75</v>
      </c>
      <c r="L392" s="126">
        <f t="shared" ref="L392:L430" si="23">K392/J392</f>
        <v>0.1935673001633039</v>
      </c>
    </row>
    <row r="393" spans="1:12" ht="33.75" customHeight="1" x14ac:dyDescent="0.2">
      <c r="A393" s="5" t="s">
        <v>102</v>
      </c>
      <c r="B393" s="32" t="s">
        <v>79</v>
      </c>
      <c r="C393" s="32" t="s">
        <v>12</v>
      </c>
      <c r="D393" s="32" t="s">
        <v>39</v>
      </c>
      <c r="E393" s="33" t="s">
        <v>201</v>
      </c>
      <c r="F393" s="81"/>
      <c r="G393" s="41">
        <f>G394+G396+G398</f>
        <v>1787295</v>
      </c>
      <c r="H393" s="41" t="e">
        <f>H394+H396+H398</f>
        <v>#REF!</v>
      </c>
      <c r="I393" s="41" t="e">
        <f t="shared" si="20"/>
        <v>#REF!</v>
      </c>
      <c r="J393" s="119">
        <f>J394+J396+J398</f>
        <v>1787295</v>
      </c>
      <c r="K393" s="120">
        <f>K394+K396+K398</f>
        <v>339842.65</v>
      </c>
      <c r="L393" s="126">
        <f t="shared" si="23"/>
        <v>0.19014356891279841</v>
      </c>
    </row>
    <row r="394" spans="1:12" ht="94.5" x14ac:dyDescent="0.2">
      <c r="A394" s="18" t="s">
        <v>260</v>
      </c>
      <c r="B394" s="35" t="s">
        <v>79</v>
      </c>
      <c r="C394" s="35" t="s">
        <v>12</v>
      </c>
      <c r="D394" s="35" t="s">
        <v>39</v>
      </c>
      <c r="E394" s="36" t="s">
        <v>201</v>
      </c>
      <c r="F394" s="82" t="s">
        <v>28</v>
      </c>
      <c r="G394" s="47">
        <f>G395</f>
        <v>1545486</v>
      </c>
      <c r="H394" s="47">
        <f>H395</f>
        <v>0</v>
      </c>
      <c r="I394" s="47">
        <f t="shared" si="20"/>
        <v>1545486</v>
      </c>
      <c r="J394" s="121">
        <f>J395</f>
        <v>1545486</v>
      </c>
      <c r="K394" s="122">
        <f>K395</f>
        <v>285071.93</v>
      </c>
      <c r="L394" s="126">
        <f t="shared" si="23"/>
        <v>0.18445455345438264</v>
      </c>
    </row>
    <row r="395" spans="1:12" ht="31.5" x14ac:dyDescent="0.2">
      <c r="A395" s="18" t="s">
        <v>130</v>
      </c>
      <c r="B395" s="35" t="s">
        <v>79</v>
      </c>
      <c r="C395" s="35" t="s">
        <v>12</v>
      </c>
      <c r="D395" s="35" t="s">
        <v>39</v>
      </c>
      <c r="E395" s="36" t="s">
        <v>201</v>
      </c>
      <c r="F395" s="82" t="s">
        <v>29</v>
      </c>
      <c r="G395" s="47">
        <v>1545486</v>
      </c>
      <c r="H395" s="47"/>
      <c r="I395" s="47">
        <f t="shared" si="20"/>
        <v>1545486</v>
      </c>
      <c r="J395" s="121">
        <v>1545486</v>
      </c>
      <c r="K395" s="122">
        <v>285071.93</v>
      </c>
      <c r="L395" s="126">
        <f t="shared" si="23"/>
        <v>0.18445455345438264</v>
      </c>
    </row>
    <row r="396" spans="1:12" ht="31.5" x14ac:dyDescent="0.2">
      <c r="A396" s="18" t="s">
        <v>131</v>
      </c>
      <c r="B396" s="35" t="s">
        <v>79</v>
      </c>
      <c r="C396" s="35" t="s">
        <v>12</v>
      </c>
      <c r="D396" s="35" t="s">
        <v>39</v>
      </c>
      <c r="E396" s="36" t="s">
        <v>201</v>
      </c>
      <c r="F396" s="82" t="s">
        <v>30</v>
      </c>
      <c r="G396" s="47">
        <f>G397</f>
        <v>238100</v>
      </c>
      <c r="H396" s="47">
        <f>H397</f>
        <v>0</v>
      </c>
      <c r="I396" s="47">
        <f t="shared" si="20"/>
        <v>238100</v>
      </c>
      <c r="J396" s="121">
        <f>J397</f>
        <v>238100</v>
      </c>
      <c r="K396" s="122">
        <f>K397</f>
        <v>53992.84</v>
      </c>
      <c r="L396" s="126">
        <f t="shared" si="23"/>
        <v>0.22676539269214616</v>
      </c>
    </row>
    <row r="397" spans="1:12" ht="47.25" x14ac:dyDescent="0.2">
      <c r="A397" s="18" t="s">
        <v>206</v>
      </c>
      <c r="B397" s="35" t="s">
        <v>79</v>
      </c>
      <c r="C397" s="35" t="s">
        <v>12</v>
      </c>
      <c r="D397" s="35" t="s">
        <v>39</v>
      </c>
      <c r="E397" s="36" t="s">
        <v>201</v>
      </c>
      <c r="F397" s="82" t="s">
        <v>31</v>
      </c>
      <c r="G397" s="47">
        <f>158731+79369</f>
        <v>238100</v>
      </c>
      <c r="H397" s="47"/>
      <c r="I397" s="47">
        <f t="shared" si="20"/>
        <v>238100</v>
      </c>
      <c r="J397" s="121">
        <v>238100</v>
      </c>
      <c r="K397" s="122">
        <v>53992.84</v>
      </c>
      <c r="L397" s="126">
        <f t="shared" si="23"/>
        <v>0.22676539269214616</v>
      </c>
    </row>
    <row r="398" spans="1:12" ht="15.75" x14ac:dyDescent="0.2">
      <c r="A398" s="18" t="s">
        <v>33</v>
      </c>
      <c r="B398" s="35" t="s">
        <v>79</v>
      </c>
      <c r="C398" s="35" t="s">
        <v>12</v>
      </c>
      <c r="D398" s="35" t="s">
        <v>39</v>
      </c>
      <c r="E398" s="36" t="s">
        <v>201</v>
      </c>
      <c r="F398" s="82" t="s">
        <v>34</v>
      </c>
      <c r="G398" s="47">
        <f>G399</f>
        <v>3709</v>
      </c>
      <c r="H398" s="47" t="e">
        <f>#REF!+#REF!</f>
        <v>#REF!</v>
      </c>
      <c r="I398" s="47" t="e">
        <f t="shared" si="20"/>
        <v>#REF!</v>
      </c>
      <c r="J398" s="121">
        <f>J399</f>
        <v>3709</v>
      </c>
      <c r="K398" s="122">
        <f>K399</f>
        <v>777.88</v>
      </c>
      <c r="L398" s="126">
        <f t="shared" si="23"/>
        <v>0.20972768940415207</v>
      </c>
    </row>
    <row r="399" spans="1:12" ht="15.75" x14ac:dyDescent="0.2">
      <c r="A399" s="18" t="s">
        <v>280</v>
      </c>
      <c r="B399" s="35" t="s">
        <v>79</v>
      </c>
      <c r="C399" s="35" t="s">
        <v>12</v>
      </c>
      <c r="D399" s="35" t="s">
        <v>39</v>
      </c>
      <c r="E399" s="36" t="s">
        <v>201</v>
      </c>
      <c r="F399" s="82" t="s">
        <v>273</v>
      </c>
      <c r="G399" s="47">
        <v>3709</v>
      </c>
      <c r="H399" s="47"/>
      <c r="I399" s="47"/>
      <c r="J399" s="121">
        <v>3709</v>
      </c>
      <c r="K399" s="122">
        <v>777.88</v>
      </c>
      <c r="L399" s="126">
        <f t="shared" si="23"/>
        <v>0.20972768940415207</v>
      </c>
    </row>
    <row r="400" spans="1:12" s="10" customFormat="1" ht="40.5" customHeight="1" x14ac:dyDescent="0.25">
      <c r="A400" s="7" t="s">
        <v>36</v>
      </c>
      <c r="B400" s="30" t="s">
        <v>80</v>
      </c>
      <c r="C400" s="30"/>
      <c r="D400" s="26"/>
      <c r="E400" s="26"/>
      <c r="F400" s="80"/>
      <c r="G400" s="62">
        <f>G401</f>
        <v>2430341</v>
      </c>
      <c r="H400" s="62" t="e">
        <f>H401</f>
        <v>#REF!</v>
      </c>
      <c r="I400" s="62" t="e">
        <f t="shared" si="20"/>
        <v>#REF!</v>
      </c>
      <c r="J400" s="115">
        <f>J401</f>
        <v>2430341</v>
      </c>
      <c r="K400" s="116">
        <f>K401</f>
        <v>689719.91</v>
      </c>
      <c r="L400" s="127">
        <f t="shared" si="23"/>
        <v>0.28379552910476352</v>
      </c>
    </row>
    <row r="401" spans="1:12" s="8" customFormat="1" ht="18.75" x14ac:dyDescent="0.25">
      <c r="A401" s="7" t="s">
        <v>57</v>
      </c>
      <c r="B401" s="30" t="s">
        <v>80</v>
      </c>
      <c r="C401" s="30" t="s">
        <v>46</v>
      </c>
      <c r="D401" s="26"/>
      <c r="E401" s="26"/>
      <c r="F401" s="80"/>
      <c r="G401" s="62">
        <f>G402+G406</f>
        <v>2430341</v>
      </c>
      <c r="H401" s="62" t="e">
        <f>H402+H406</f>
        <v>#REF!</v>
      </c>
      <c r="I401" s="62" t="e">
        <f t="shared" si="20"/>
        <v>#REF!</v>
      </c>
      <c r="J401" s="115">
        <f>J402+J406</f>
        <v>2430341</v>
      </c>
      <c r="K401" s="116">
        <f>K402+K406</f>
        <v>689719.91</v>
      </c>
      <c r="L401" s="127">
        <f t="shared" si="23"/>
        <v>0.28379552910476352</v>
      </c>
    </row>
    <row r="402" spans="1:12" ht="51" customHeight="1" x14ac:dyDescent="0.2">
      <c r="A402" s="4" t="s">
        <v>0</v>
      </c>
      <c r="B402" s="30" t="s">
        <v>80</v>
      </c>
      <c r="C402" s="30" t="s">
        <v>46</v>
      </c>
      <c r="D402" s="30" t="s">
        <v>27</v>
      </c>
      <c r="E402" s="26"/>
      <c r="F402" s="80"/>
      <c r="G402" s="62">
        <f t="shared" ref="G402:K404" si="24">G403</f>
        <v>1033487</v>
      </c>
      <c r="H402" s="62">
        <f t="shared" si="24"/>
        <v>0</v>
      </c>
      <c r="I402" s="62">
        <f t="shared" ref="I402:I429" si="25">SUM(G402:H402)</f>
        <v>1033487</v>
      </c>
      <c r="J402" s="115">
        <f t="shared" si="24"/>
        <v>1033487</v>
      </c>
      <c r="K402" s="116">
        <f t="shared" si="24"/>
        <v>198682</v>
      </c>
      <c r="L402" s="127">
        <f t="shared" si="23"/>
        <v>0.19224431463579125</v>
      </c>
    </row>
    <row r="403" spans="1:12" ht="31.5" x14ac:dyDescent="0.2">
      <c r="A403" s="5" t="s">
        <v>99</v>
      </c>
      <c r="B403" s="32" t="s">
        <v>80</v>
      </c>
      <c r="C403" s="32" t="s">
        <v>46</v>
      </c>
      <c r="D403" s="32" t="s">
        <v>27</v>
      </c>
      <c r="E403" s="33" t="s">
        <v>202</v>
      </c>
      <c r="F403" s="81"/>
      <c r="G403" s="41">
        <f t="shared" si="24"/>
        <v>1033487</v>
      </c>
      <c r="H403" s="41">
        <f t="shared" si="24"/>
        <v>0</v>
      </c>
      <c r="I403" s="41">
        <f t="shared" si="25"/>
        <v>1033487</v>
      </c>
      <c r="J403" s="119">
        <f t="shared" si="24"/>
        <v>1033487</v>
      </c>
      <c r="K403" s="120">
        <f t="shared" si="24"/>
        <v>198682</v>
      </c>
      <c r="L403" s="126">
        <f t="shared" si="23"/>
        <v>0.19224431463579125</v>
      </c>
    </row>
    <row r="404" spans="1:12" s="9" customFormat="1" ht="96" customHeight="1" x14ac:dyDescent="0.2">
      <c r="A404" s="18" t="s">
        <v>260</v>
      </c>
      <c r="B404" s="35" t="s">
        <v>80</v>
      </c>
      <c r="C404" s="35" t="s">
        <v>46</v>
      </c>
      <c r="D404" s="35" t="s">
        <v>27</v>
      </c>
      <c r="E404" s="36" t="s">
        <v>202</v>
      </c>
      <c r="F404" s="82" t="s">
        <v>28</v>
      </c>
      <c r="G404" s="47">
        <f t="shared" si="24"/>
        <v>1033487</v>
      </c>
      <c r="H404" s="47">
        <f t="shared" si="24"/>
        <v>0</v>
      </c>
      <c r="I404" s="47">
        <f t="shared" si="25"/>
        <v>1033487</v>
      </c>
      <c r="J404" s="121">
        <f t="shared" si="24"/>
        <v>1033487</v>
      </c>
      <c r="K404" s="122">
        <f t="shared" si="24"/>
        <v>198682</v>
      </c>
      <c r="L404" s="126">
        <f t="shared" si="23"/>
        <v>0.19224431463579125</v>
      </c>
    </row>
    <row r="405" spans="1:12" s="9" customFormat="1" ht="31.5" x14ac:dyDescent="0.2">
      <c r="A405" s="18" t="s">
        <v>130</v>
      </c>
      <c r="B405" s="35" t="s">
        <v>80</v>
      </c>
      <c r="C405" s="35" t="s">
        <v>46</v>
      </c>
      <c r="D405" s="35" t="s">
        <v>27</v>
      </c>
      <c r="E405" s="36" t="s">
        <v>202</v>
      </c>
      <c r="F405" s="82" t="s">
        <v>29</v>
      </c>
      <c r="G405" s="47">
        <f>1018487+15000</f>
        <v>1033487</v>
      </c>
      <c r="H405" s="47"/>
      <c r="I405" s="47">
        <f t="shared" si="25"/>
        <v>1033487</v>
      </c>
      <c r="J405" s="121">
        <v>1033487</v>
      </c>
      <c r="K405" s="122">
        <v>198682</v>
      </c>
      <c r="L405" s="126">
        <f t="shared" si="23"/>
        <v>0.19224431463579125</v>
      </c>
    </row>
    <row r="406" spans="1:12" ht="91.5" customHeight="1" x14ac:dyDescent="0.2">
      <c r="A406" s="4" t="s">
        <v>47</v>
      </c>
      <c r="B406" s="30" t="s">
        <v>80</v>
      </c>
      <c r="C406" s="30" t="s">
        <v>46</v>
      </c>
      <c r="D406" s="30" t="s">
        <v>32</v>
      </c>
      <c r="E406" s="26"/>
      <c r="F406" s="80"/>
      <c r="G406" s="62">
        <f>G412+G407</f>
        <v>1396854</v>
      </c>
      <c r="H406" s="62" t="e">
        <f>H412+H407</f>
        <v>#REF!</v>
      </c>
      <c r="I406" s="62" t="e">
        <f t="shared" si="25"/>
        <v>#REF!</v>
      </c>
      <c r="J406" s="115">
        <f>J412+J407</f>
        <v>1396854</v>
      </c>
      <c r="K406" s="116">
        <f>K412+K407</f>
        <v>491037.91000000003</v>
      </c>
      <c r="L406" s="127">
        <f t="shared" si="23"/>
        <v>0.35153130534758825</v>
      </c>
    </row>
    <row r="407" spans="1:12" ht="35.450000000000003" customHeight="1" x14ac:dyDescent="0.2">
      <c r="A407" s="5" t="s">
        <v>255</v>
      </c>
      <c r="B407" s="32" t="s">
        <v>80</v>
      </c>
      <c r="C407" s="32" t="s">
        <v>46</v>
      </c>
      <c r="D407" s="32" t="s">
        <v>32</v>
      </c>
      <c r="E407" s="33" t="s">
        <v>249</v>
      </c>
      <c r="F407" s="81"/>
      <c r="G407" s="41">
        <f>G408+G410</f>
        <v>350455</v>
      </c>
      <c r="H407" s="41">
        <f>H408</f>
        <v>0</v>
      </c>
      <c r="I407" s="41">
        <f t="shared" si="25"/>
        <v>350455</v>
      </c>
      <c r="J407" s="119">
        <f>J408+J410</f>
        <v>350455</v>
      </c>
      <c r="K407" s="120">
        <f>K408+K410</f>
        <v>231263.17</v>
      </c>
      <c r="L407" s="126">
        <f t="shared" si="23"/>
        <v>0.65989405201809082</v>
      </c>
    </row>
    <row r="408" spans="1:12" ht="95.45" customHeight="1" x14ac:dyDescent="0.2">
      <c r="A408" s="18" t="s">
        <v>260</v>
      </c>
      <c r="B408" s="35" t="s">
        <v>80</v>
      </c>
      <c r="C408" s="35" t="s">
        <v>46</v>
      </c>
      <c r="D408" s="35" t="s">
        <v>32</v>
      </c>
      <c r="E408" s="36" t="s">
        <v>249</v>
      </c>
      <c r="F408" s="82" t="s">
        <v>28</v>
      </c>
      <c r="G408" s="47">
        <f>G409</f>
        <v>231671</v>
      </c>
      <c r="H408" s="47">
        <f>H409</f>
        <v>0</v>
      </c>
      <c r="I408" s="47">
        <f t="shared" si="25"/>
        <v>231671</v>
      </c>
      <c r="J408" s="121">
        <f>J409</f>
        <v>231671</v>
      </c>
      <c r="K408" s="122">
        <f>K409</f>
        <v>231263.17</v>
      </c>
      <c r="L408" s="126">
        <f t="shared" si="23"/>
        <v>0.99823961566186536</v>
      </c>
    </row>
    <row r="409" spans="1:12" ht="31.9" customHeight="1" x14ac:dyDescent="0.2">
      <c r="A409" s="18" t="s">
        <v>130</v>
      </c>
      <c r="B409" s="35" t="s">
        <v>80</v>
      </c>
      <c r="C409" s="35" t="s">
        <v>46</v>
      </c>
      <c r="D409" s="35" t="s">
        <v>32</v>
      </c>
      <c r="E409" s="36" t="s">
        <v>249</v>
      </c>
      <c r="F409" s="82" t="s">
        <v>29</v>
      </c>
      <c r="G409" s="47">
        <f>1018487-852148+65332</f>
        <v>231671</v>
      </c>
      <c r="H409" s="47"/>
      <c r="I409" s="47">
        <f t="shared" si="25"/>
        <v>231671</v>
      </c>
      <c r="J409" s="121">
        <v>231671</v>
      </c>
      <c r="K409" s="122">
        <v>231263.17</v>
      </c>
      <c r="L409" s="126">
        <f t="shared" si="23"/>
        <v>0.99823961566186536</v>
      </c>
    </row>
    <row r="410" spans="1:12" ht="31.9" customHeight="1" x14ac:dyDescent="0.2">
      <c r="A410" s="18" t="s">
        <v>13</v>
      </c>
      <c r="B410" s="35" t="s">
        <v>80</v>
      </c>
      <c r="C410" s="35" t="s">
        <v>46</v>
      </c>
      <c r="D410" s="35" t="s">
        <v>32</v>
      </c>
      <c r="E410" s="36" t="s">
        <v>249</v>
      </c>
      <c r="F410" s="82" t="s">
        <v>14</v>
      </c>
      <c r="G410" s="47">
        <f>G411</f>
        <v>118784</v>
      </c>
      <c r="H410" s="47"/>
      <c r="I410" s="47"/>
      <c r="J410" s="121">
        <f>J411</f>
        <v>118784</v>
      </c>
      <c r="K410" s="122">
        <f>K411</f>
        <v>0</v>
      </c>
      <c r="L410" s="126">
        <f t="shared" si="23"/>
        <v>0</v>
      </c>
    </row>
    <row r="411" spans="1:12" ht="49.5" customHeight="1" x14ac:dyDescent="0.2">
      <c r="A411" s="18" t="s">
        <v>278</v>
      </c>
      <c r="B411" s="35" t="s">
        <v>80</v>
      </c>
      <c r="C411" s="35" t="s">
        <v>46</v>
      </c>
      <c r="D411" s="35" t="s">
        <v>32</v>
      </c>
      <c r="E411" s="36" t="s">
        <v>249</v>
      </c>
      <c r="F411" s="82" t="s">
        <v>275</v>
      </c>
      <c r="G411" s="47">
        <f>184116-65332</f>
        <v>118784</v>
      </c>
      <c r="H411" s="47"/>
      <c r="I411" s="47"/>
      <c r="J411" s="121">
        <v>118784</v>
      </c>
      <c r="K411" s="122"/>
      <c r="L411" s="126">
        <f t="shared" si="23"/>
        <v>0</v>
      </c>
    </row>
    <row r="412" spans="1:12" ht="51" customHeight="1" x14ac:dyDescent="0.2">
      <c r="A412" s="5" t="s">
        <v>101</v>
      </c>
      <c r="B412" s="32" t="s">
        <v>80</v>
      </c>
      <c r="C412" s="32" t="s">
        <v>46</v>
      </c>
      <c r="D412" s="32" t="s">
        <v>32</v>
      </c>
      <c r="E412" s="33" t="s">
        <v>203</v>
      </c>
      <c r="F412" s="81"/>
      <c r="G412" s="41">
        <f>G413+G415+G417</f>
        <v>1046399</v>
      </c>
      <c r="H412" s="41" t="e">
        <f>H413+H415+H417</f>
        <v>#REF!</v>
      </c>
      <c r="I412" s="41" t="e">
        <f t="shared" si="25"/>
        <v>#REF!</v>
      </c>
      <c r="J412" s="119">
        <f>J413+J415+J417</f>
        <v>1046399</v>
      </c>
      <c r="K412" s="120">
        <f>K413+K415+K417</f>
        <v>259774.74</v>
      </c>
      <c r="L412" s="126">
        <f t="shared" si="23"/>
        <v>0.24825591385312867</v>
      </c>
    </row>
    <row r="413" spans="1:12" ht="94.5" x14ac:dyDescent="0.2">
      <c r="A413" s="18" t="s">
        <v>260</v>
      </c>
      <c r="B413" s="35" t="s">
        <v>80</v>
      </c>
      <c r="C413" s="35" t="s">
        <v>46</v>
      </c>
      <c r="D413" s="35" t="s">
        <v>32</v>
      </c>
      <c r="E413" s="36" t="s">
        <v>203</v>
      </c>
      <c r="F413" s="82" t="s">
        <v>28</v>
      </c>
      <c r="G413" s="47">
        <f>G414</f>
        <v>599471</v>
      </c>
      <c r="H413" s="47">
        <f>H414</f>
        <v>0</v>
      </c>
      <c r="I413" s="47">
        <f t="shared" si="25"/>
        <v>599471</v>
      </c>
      <c r="J413" s="121">
        <f>J414</f>
        <v>599471</v>
      </c>
      <c r="K413" s="122">
        <f>K414</f>
        <v>102728.05</v>
      </c>
      <c r="L413" s="126">
        <f t="shared" si="23"/>
        <v>0.17136450303684417</v>
      </c>
    </row>
    <row r="414" spans="1:12" ht="31.5" x14ac:dyDescent="0.2">
      <c r="A414" s="18" t="s">
        <v>130</v>
      </c>
      <c r="B414" s="35" t="s">
        <v>80</v>
      </c>
      <c r="C414" s="35" t="s">
        <v>46</v>
      </c>
      <c r="D414" s="35" t="s">
        <v>32</v>
      </c>
      <c r="E414" s="36" t="s">
        <v>203</v>
      </c>
      <c r="F414" s="82" t="s">
        <v>29</v>
      </c>
      <c r="G414" s="47">
        <f>580269+19202</f>
        <v>599471</v>
      </c>
      <c r="H414" s="47"/>
      <c r="I414" s="47">
        <f t="shared" si="25"/>
        <v>599471</v>
      </c>
      <c r="J414" s="121">
        <v>599471</v>
      </c>
      <c r="K414" s="122">
        <v>102728.05</v>
      </c>
      <c r="L414" s="126">
        <f t="shared" si="23"/>
        <v>0.17136450303684417</v>
      </c>
    </row>
    <row r="415" spans="1:12" ht="31.5" x14ac:dyDescent="0.2">
      <c r="A415" s="18" t="s">
        <v>131</v>
      </c>
      <c r="B415" s="35" t="s">
        <v>80</v>
      </c>
      <c r="C415" s="35" t="s">
        <v>46</v>
      </c>
      <c r="D415" s="35" t="s">
        <v>32</v>
      </c>
      <c r="E415" s="36" t="s">
        <v>203</v>
      </c>
      <c r="F415" s="82" t="s">
        <v>30</v>
      </c>
      <c r="G415" s="47">
        <f>G416</f>
        <v>446828</v>
      </c>
      <c r="H415" s="47">
        <f>H416</f>
        <v>0</v>
      </c>
      <c r="I415" s="47">
        <f t="shared" si="25"/>
        <v>446828</v>
      </c>
      <c r="J415" s="121">
        <f>J416</f>
        <v>446828</v>
      </c>
      <c r="K415" s="122">
        <f>K416</f>
        <v>157046.69</v>
      </c>
      <c r="L415" s="126">
        <f t="shared" si="23"/>
        <v>0.35147011825579416</v>
      </c>
    </row>
    <row r="416" spans="1:12" ht="47.25" x14ac:dyDescent="0.2">
      <c r="A416" s="18" t="s">
        <v>206</v>
      </c>
      <c r="B416" s="35" t="s">
        <v>80</v>
      </c>
      <c r="C416" s="35" t="s">
        <v>46</v>
      </c>
      <c r="D416" s="35" t="s">
        <v>32</v>
      </c>
      <c r="E416" s="36" t="s">
        <v>203</v>
      </c>
      <c r="F416" s="82" t="s">
        <v>31</v>
      </c>
      <c r="G416" s="47">
        <f>311828+100000+35000</f>
        <v>446828</v>
      </c>
      <c r="H416" s="47"/>
      <c r="I416" s="47">
        <f t="shared" si="25"/>
        <v>446828</v>
      </c>
      <c r="J416" s="121">
        <v>446828</v>
      </c>
      <c r="K416" s="122">
        <v>157046.69</v>
      </c>
      <c r="L416" s="126">
        <f t="shared" si="23"/>
        <v>0.35147011825579416</v>
      </c>
    </row>
    <row r="417" spans="1:12" ht="15.75" x14ac:dyDescent="0.2">
      <c r="A417" s="18" t="s">
        <v>33</v>
      </c>
      <c r="B417" s="35" t="s">
        <v>80</v>
      </c>
      <c r="C417" s="35" t="s">
        <v>46</v>
      </c>
      <c r="D417" s="35" t="s">
        <v>32</v>
      </c>
      <c r="E417" s="36" t="s">
        <v>203</v>
      </c>
      <c r="F417" s="82" t="s">
        <v>34</v>
      </c>
      <c r="G417" s="47">
        <f>G418</f>
        <v>100</v>
      </c>
      <c r="H417" s="47" t="e">
        <f>#REF!</f>
        <v>#REF!</v>
      </c>
      <c r="I417" s="47" t="e">
        <f t="shared" si="25"/>
        <v>#REF!</v>
      </c>
      <c r="J417" s="121">
        <f>J418</f>
        <v>100</v>
      </c>
      <c r="K417" s="122">
        <f>K418</f>
        <v>0</v>
      </c>
      <c r="L417" s="126">
        <f t="shared" si="23"/>
        <v>0</v>
      </c>
    </row>
    <row r="418" spans="1:12" ht="20.25" customHeight="1" x14ac:dyDescent="0.25">
      <c r="A418" s="74" t="s">
        <v>280</v>
      </c>
      <c r="B418" s="35" t="s">
        <v>80</v>
      </c>
      <c r="C418" s="35" t="s">
        <v>46</v>
      </c>
      <c r="D418" s="35" t="s">
        <v>32</v>
      </c>
      <c r="E418" s="36" t="s">
        <v>203</v>
      </c>
      <c r="F418" s="82" t="s">
        <v>273</v>
      </c>
      <c r="G418" s="47">
        <v>100</v>
      </c>
      <c r="H418" s="47"/>
      <c r="I418" s="47"/>
      <c r="J418" s="121">
        <v>100</v>
      </c>
      <c r="K418" s="122"/>
      <c r="L418" s="126">
        <f t="shared" si="23"/>
        <v>0</v>
      </c>
    </row>
    <row r="419" spans="1:12" s="10" customFormat="1" ht="40.5" customHeight="1" x14ac:dyDescent="0.25">
      <c r="A419" s="7" t="s">
        <v>85</v>
      </c>
      <c r="B419" s="30" t="s">
        <v>6</v>
      </c>
      <c r="C419" s="30"/>
      <c r="D419" s="26"/>
      <c r="E419" s="26"/>
      <c r="F419" s="80"/>
      <c r="G419" s="62">
        <f>G420</f>
        <v>939299</v>
      </c>
      <c r="H419" s="62">
        <f>H420</f>
        <v>0</v>
      </c>
      <c r="I419" s="62">
        <f t="shared" si="25"/>
        <v>939299</v>
      </c>
      <c r="J419" s="115">
        <f>J420</f>
        <v>939299</v>
      </c>
      <c r="K419" s="116">
        <f>K420</f>
        <v>172364.74</v>
      </c>
      <c r="L419" s="127">
        <f t="shared" si="23"/>
        <v>0.18350359150813531</v>
      </c>
    </row>
    <row r="420" spans="1:12" s="9" customFormat="1" ht="26.25" customHeight="1" x14ac:dyDescent="0.2">
      <c r="A420" s="7" t="s">
        <v>57</v>
      </c>
      <c r="B420" s="30" t="s">
        <v>6</v>
      </c>
      <c r="C420" s="30" t="s">
        <v>46</v>
      </c>
      <c r="D420" s="36"/>
      <c r="E420" s="36"/>
      <c r="F420" s="82"/>
      <c r="G420" s="62">
        <f>G421</f>
        <v>939299</v>
      </c>
      <c r="H420" s="62">
        <f>H421</f>
        <v>0</v>
      </c>
      <c r="I420" s="62">
        <f t="shared" si="25"/>
        <v>939299</v>
      </c>
      <c r="J420" s="115">
        <f>J421</f>
        <v>939299</v>
      </c>
      <c r="K420" s="116">
        <f>K421</f>
        <v>172364.74</v>
      </c>
      <c r="L420" s="127">
        <f t="shared" si="23"/>
        <v>0.18350359150813531</v>
      </c>
    </row>
    <row r="421" spans="1:12" s="13" customFormat="1" ht="64.5" customHeight="1" x14ac:dyDescent="0.25">
      <c r="A421" s="4" t="s">
        <v>18</v>
      </c>
      <c r="B421" s="30" t="s">
        <v>6</v>
      </c>
      <c r="C421" s="30" t="s">
        <v>46</v>
      </c>
      <c r="D421" s="30" t="s">
        <v>37</v>
      </c>
      <c r="E421" s="26"/>
      <c r="F421" s="80"/>
      <c r="G421" s="62">
        <f>G422+G425</f>
        <v>939299</v>
      </c>
      <c r="H421" s="62">
        <f>H422+H425</f>
        <v>0</v>
      </c>
      <c r="I421" s="62">
        <f t="shared" si="25"/>
        <v>939299</v>
      </c>
      <c r="J421" s="115">
        <f>J422+J425</f>
        <v>939299</v>
      </c>
      <c r="K421" s="116">
        <f>K422+K425</f>
        <v>172364.74</v>
      </c>
      <c r="L421" s="127">
        <f t="shared" si="23"/>
        <v>0.18350359150813531</v>
      </c>
    </row>
    <row r="422" spans="1:12" s="9" customFormat="1" ht="52.5" customHeight="1" x14ac:dyDescent="0.2">
      <c r="A422" s="16" t="s">
        <v>100</v>
      </c>
      <c r="B422" s="32" t="s">
        <v>6</v>
      </c>
      <c r="C422" s="43" t="s">
        <v>46</v>
      </c>
      <c r="D422" s="43" t="s">
        <v>37</v>
      </c>
      <c r="E422" s="33" t="s">
        <v>210</v>
      </c>
      <c r="F422" s="89"/>
      <c r="G422" s="41">
        <f>G423</f>
        <v>709388</v>
      </c>
      <c r="H422" s="41">
        <f>H423</f>
        <v>0</v>
      </c>
      <c r="I422" s="41">
        <f t="shared" si="25"/>
        <v>709388</v>
      </c>
      <c r="J422" s="119">
        <f>J423</f>
        <v>709388</v>
      </c>
      <c r="K422" s="120">
        <f>K423</f>
        <v>156788.4</v>
      </c>
      <c r="L422" s="126">
        <f t="shared" si="23"/>
        <v>0.22101924475745288</v>
      </c>
    </row>
    <row r="423" spans="1:12" s="9" customFormat="1" ht="96.6" customHeight="1" x14ac:dyDescent="0.2">
      <c r="A423" s="18" t="s">
        <v>260</v>
      </c>
      <c r="B423" s="35" t="s">
        <v>6</v>
      </c>
      <c r="C423" s="44" t="s">
        <v>46</v>
      </c>
      <c r="D423" s="44" t="s">
        <v>37</v>
      </c>
      <c r="E423" s="36" t="s">
        <v>210</v>
      </c>
      <c r="F423" s="90" t="s">
        <v>28</v>
      </c>
      <c r="G423" s="47">
        <f>G424</f>
        <v>709388</v>
      </c>
      <c r="H423" s="47">
        <f>H424</f>
        <v>0</v>
      </c>
      <c r="I423" s="47">
        <f t="shared" si="25"/>
        <v>709388</v>
      </c>
      <c r="J423" s="119">
        <f>J424</f>
        <v>709388</v>
      </c>
      <c r="K423" s="120">
        <f>K424</f>
        <v>156788.4</v>
      </c>
      <c r="L423" s="126">
        <f t="shared" si="23"/>
        <v>0.22101924475745288</v>
      </c>
    </row>
    <row r="424" spans="1:12" s="9" customFormat="1" ht="37.5" customHeight="1" x14ac:dyDescent="0.2">
      <c r="A424" s="18" t="s">
        <v>130</v>
      </c>
      <c r="B424" s="35" t="s">
        <v>6</v>
      </c>
      <c r="C424" s="44" t="s">
        <v>46</v>
      </c>
      <c r="D424" s="44" t="s">
        <v>37</v>
      </c>
      <c r="E424" s="36" t="s">
        <v>210</v>
      </c>
      <c r="F424" s="90" t="s">
        <v>29</v>
      </c>
      <c r="G424" s="47">
        <v>709388</v>
      </c>
      <c r="H424" s="47"/>
      <c r="I424" s="47">
        <f t="shared" si="25"/>
        <v>709388</v>
      </c>
      <c r="J424" s="119">
        <v>709388</v>
      </c>
      <c r="K424" s="120">
        <v>156788.4</v>
      </c>
      <c r="L424" s="126">
        <f t="shared" si="23"/>
        <v>0.22101924475745288</v>
      </c>
    </row>
    <row r="425" spans="1:12" s="9" customFormat="1" ht="51.75" customHeight="1" x14ac:dyDescent="0.2">
      <c r="A425" s="5" t="s">
        <v>101</v>
      </c>
      <c r="B425" s="32" t="s">
        <v>6</v>
      </c>
      <c r="C425" s="32" t="s">
        <v>46</v>
      </c>
      <c r="D425" s="32" t="s">
        <v>37</v>
      </c>
      <c r="E425" s="33" t="s">
        <v>203</v>
      </c>
      <c r="F425" s="82"/>
      <c r="G425" s="41">
        <f>G426+G428</f>
        <v>229911</v>
      </c>
      <c r="H425" s="41">
        <f>H426+H428</f>
        <v>0</v>
      </c>
      <c r="I425" s="41">
        <f t="shared" si="25"/>
        <v>229911</v>
      </c>
      <c r="J425" s="119">
        <f>J426+J428</f>
        <v>229911</v>
      </c>
      <c r="K425" s="120">
        <f>K426+K428</f>
        <v>15576.34</v>
      </c>
      <c r="L425" s="126">
        <f t="shared" si="23"/>
        <v>6.7749433476432183E-2</v>
      </c>
    </row>
    <row r="426" spans="1:12" ht="94.5" x14ac:dyDescent="0.2">
      <c r="A426" s="18" t="s">
        <v>260</v>
      </c>
      <c r="B426" s="35" t="s">
        <v>6</v>
      </c>
      <c r="C426" s="35" t="s">
        <v>46</v>
      </c>
      <c r="D426" s="35" t="s">
        <v>37</v>
      </c>
      <c r="E426" s="36" t="s">
        <v>203</v>
      </c>
      <c r="F426" s="82" t="s">
        <v>28</v>
      </c>
      <c r="G426" s="47">
        <f>G427</f>
        <v>201830</v>
      </c>
      <c r="H426" s="47">
        <f>H427</f>
        <v>0</v>
      </c>
      <c r="I426" s="47">
        <f t="shared" si="25"/>
        <v>201830</v>
      </c>
      <c r="J426" s="121">
        <f>J427</f>
        <v>201830</v>
      </c>
      <c r="K426" s="122">
        <f>K427</f>
        <v>8331.34</v>
      </c>
      <c r="L426" s="126">
        <f t="shared" si="23"/>
        <v>4.1278997175841055E-2</v>
      </c>
    </row>
    <row r="427" spans="1:12" ht="33" customHeight="1" x14ac:dyDescent="0.2">
      <c r="A427" s="18" t="s">
        <v>130</v>
      </c>
      <c r="B427" s="35" t="s">
        <v>6</v>
      </c>
      <c r="C427" s="35" t="s">
        <v>46</v>
      </c>
      <c r="D427" s="35" t="s">
        <v>37</v>
      </c>
      <c r="E427" s="36" t="s">
        <v>203</v>
      </c>
      <c r="F427" s="82" t="s">
        <v>29</v>
      </c>
      <c r="G427" s="47">
        <v>201830</v>
      </c>
      <c r="H427" s="47"/>
      <c r="I427" s="47">
        <f t="shared" si="25"/>
        <v>201830</v>
      </c>
      <c r="J427" s="121">
        <v>201830</v>
      </c>
      <c r="K427" s="122">
        <v>8331.34</v>
      </c>
      <c r="L427" s="126">
        <f t="shared" si="23"/>
        <v>4.1278997175841055E-2</v>
      </c>
    </row>
    <row r="428" spans="1:12" ht="31.5" x14ac:dyDescent="0.2">
      <c r="A428" s="18" t="s">
        <v>131</v>
      </c>
      <c r="B428" s="35" t="s">
        <v>6</v>
      </c>
      <c r="C428" s="35" t="s">
        <v>46</v>
      </c>
      <c r="D428" s="35" t="s">
        <v>37</v>
      </c>
      <c r="E428" s="36" t="s">
        <v>203</v>
      </c>
      <c r="F428" s="82" t="s">
        <v>30</v>
      </c>
      <c r="G428" s="47">
        <f>G429</f>
        <v>28081</v>
      </c>
      <c r="H428" s="47">
        <f>H429</f>
        <v>0</v>
      </c>
      <c r="I428" s="47">
        <f t="shared" si="25"/>
        <v>28081</v>
      </c>
      <c r="J428" s="121">
        <f>J429</f>
        <v>28081</v>
      </c>
      <c r="K428" s="122">
        <f>K429</f>
        <v>7245</v>
      </c>
      <c r="L428" s="126">
        <f t="shared" si="23"/>
        <v>0.25800363234927531</v>
      </c>
    </row>
    <row r="429" spans="1:12" ht="47.25" x14ac:dyDescent="0.2">
      <c r="A429" s="18" t="s">
        <v>206</v>
      </c>
      <c r="B429" s="35" t="s">
        <v>6</v>
      </c>
      <c r="C429" s="35" t="s">
        <v>46</v>
      </c>
      <c r="D429" s="35" t="s">
        <v>37</v>
      </c>
      <c r="E429" s="36" t="s">
        <v>203</v>
      </c>
      <c r="F429" s="82" t="s">
        <v>31</v>
      </c>
      <c r="G429" s="47">
        <v>28081</v>
      </c>
      <c r="H429" s="47"/>
      <c r="I429" s="47">
        <f t="shared" si="25"/>
        <v>28081</v>
      </c>
      <c r="J429" s="121">
        <v>28081</v>
      </c>
      <c r="K429" s="122">
        <v>7245</v>
      </c>
      <c r="L429" s="126">
        <f t="shared" si="23"/>
        <v>0.25800363234927531</v>
      </c>
    </row>
    <row r="430" spans="1:12" ht="20.25" customHeight="1" x14ac:dyDescent="0.2">
      <c r="A430" s="4" t="s">
        <v>74</v>
      </c>
      <c r="B430" s="30"/>
      <c r="C430" s="30"/>
      <c r="D430" s="26"/>
      <c r="E430" s="26"/>
      <c r="F430" s="84"/>
      <c r="G430" s="62">
        <f>G7+G238+G257+G346+G400+G419</f>
        <v>223446325.93000001</v>
      </c>
      <c r="H430" s="62" t="e">
        <f>H7+H238+H257+H346+H400+H419</f>
        <v>#REF!</v>
      </c>
      <c r="I430" s="62" t="e">
        <f>I7+I238+I257+I346+I400+I419</f>
        <v>#REF!</v>
      </c>
      <c r="J430" s="115">
        <f>J7+J238+J257+J346+J400+J419</f>
        <v>223446325.93000001</v>
      </c>
      <c r="K430" s="116">
        <f>K7+K238+K257+K346+K400+K419</f>
        <v>49097588.209999993</v>
      </c>
      <c r="L430" s="127">
        <f t="shared" si="23"/>
        <v>0.21972877829005344</v>
      </c>
    </row>
    <row r="431" spans="1:12" ht="12.6" customHeight="1" x14ac:dyDescent="0.2">
      <c r="A431" s="50" t="s">
        <v>205</v>
      </c>
      <c r="B431" s="51"/>
      <c r="C431" s="51"/>
      <c r="D431" s="52"/>
      <c r="E431" s="52"/>
      <c r="F431" s="52"/>
      <c r="G431" s="93">
        <f>G201+G207</f>
        <v>6078995</v>
      </c>
      <c r="H431" s="93">
        <f t="shared" ref="H431:K431" si="26">H201+H207</f>
        <v>0</v>
      </c>
      <c r="I431" s="93">
        <f t="shared" si="26"/>
        <v>0</v>
      </c>
      <c r="J431" s="93">
        <f t="shared" si="26"/>
        <v>6078995</v>
      </c>
      <c r="K431" s="93">
        <f t="shared" si="26"/>
        <v>1763900.2</v>
      </c>
      <c r="L431" s="130">
        <f>K431/J431</f>
        <v>0.290163127293245</v>
      </c>
    </row>
  </sheetData>
  <autoFilter ref="B6:G431"/>
  <mergeCells count="3">
    <mergeCell ref="J3:S3"/>
    <mergeCell ref="A2:G2"/>
    <mergeCell ref="J1:L1"/>
  </mergeCells>
  <phoneticPr fontId="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ВСР_Пр.№7</vt:lpstr>
      <vt:lpstr>ВСР_Пр.№7!Область_печати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2015-05-13T07:44:50Z</cp:lastPrinted>
  <dcterms:created xsi:type="dcterms:W3CDTF">2006-11-20T06:29:59Z</dcterms:created>
  <dcterms:modified xsi:type="dcterms:W3CDTF">2015-05-13T07:45:26Z</dcterms:modified>
</cp:coreProperties>
</file>