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240" yWindow="1200" windowWidth="13680" windowHeight="8490"/>
  </bookViews>
  <sheets>
    <sheet name="ВСР" sheetId="6" r:id="rId1"/>
  </sheets>
  <definedNames>
    <definedName name="_xlnm._FilterDatabase" localSheetId="0" hidden="1">ВСР!$B$7:$G$438</definedName>
    <definedName name="_xlnm.Print_Area" localSheetId="0">ВСР!$A$1:$L$437</definedName>
  </definedNames>
  <calcPr calcId="145621"/>
</workbook>
</file>

<file path=xl/calcChain.xml><?xml version="1.0" encoding="utf-8"?>
<calcChain xmlns="http://schemas.openxmlformats.org/spreadsheetml/2006/main">
  <c r="K21" i="6" l="1"/>
  <c r="J21" i="6"/>
  <c r="L50" i="6"/>
  <c r="L49" i="6"/>
  <c r="L48" i="6"/>
  <c r="L47" i="6"/>
  <c r="K47" i="6"/>
  <c r="K48" i="6"/>
  <c r="K49" i="6"/>
  <c r="J47" i="6"/>
  <c r="J48" i="6"/>
  <c r="J49" i="6"/>
  <c r="L436" i="6" l="1"/>
  <c r="L434" i="6"/>
  <c r="L431" i="6"/>
  <c r="L425" i="6"/>
  <c r="L423" i="6"/>
  <c r="L421" i="6"/>
  <c r="L418" i="6"/>
  <c r="L416" i="6"/>
  <c r="L412" i="6"/>
  <c r="L406" i="6"/>
  <c r="L404" i="6"/>
  <c r="L402" i="6"/>
  <c r="L399" i="6"/>
  <c r="L398" i="6"/>
  <c r="L396" i="6"/>
  <c r="L392" i="6"/>
  <c r="L391" i="6"/>
  <c r="L388" i="6"/>
  <c r="L385" i="6"/>
  <c r="L382" i="6"/>
  <c r="L379" i="6"/>
  <c r="L376" i="6"/>
  <c r="L371" i="6"/>
  <c r="L367" i="6"/>
  <c r="L364" i="6"/>
  <c r="L363" i="6"/>
  <c r="L362" i="6"/>
  <c r="L361" i="6"/>
  <c r="L358" i="6"/>
  <c r="L352" i="6"/>
  <c r="L347" i="6"/>
  <c r="L344" i="6"/>
  <c r="L341" i="6"/>
  <c r="L339" i="6"/>
  <c r="L336" i="6"/>
  <c r="L334" i="6"/>
  <c r="L332" i="6"/>
  <c r="L329" i="6"/>
  <c r="L326" i="6"/>
  <c r="L323" i="6"/>
  <c r="L319" i="6"/>
  <c r="L318" i="6"/>
  <c r="L317" i="6"/>
  <c r="L314" i="6"/>
  <c r="L311" i="6"/>
  <c r="L308" i="6"/>
  <c r="L304" i="6"/>
  <c r="L301" i="6"/>
  <c r="L298" i="6"/>
  <c r="L295" i="6"/>
  <c r="L292" i="6"/>
  <c r="L289" i="6"/>
  <c r="L286" i="6"/>
  <c r="L282" i="6"/>
  <c r="L279" i="6"/>
  <c r="L278" i="6"/>
  <c r="L275" i="6"/>
  <c r="L272" i="6"/>
  <c r="L269" i="6"/>
  <c r="L268" i="6"/>
  <c r="L263" i="6"/>
  <c r="L262" i="6"/>
  <c r="L261" i="6"/>
  <c r="L258" i="6"/>
  <c r="L254" i="6"/>
  <c r="L252" i="6"/>
  <c r="L250" i="6"/>
  <c r="L244" i="6"/>
  <c r="L241" i="6"/>
  <c r="L236" i="6"/>
  <c r="L233" i="6"/>
  <c r="L230" i="6"/>
  <c r="L228" i="6"/>
  <c r="L225" i="6"/>
  <c r="L223" i="6"/>
  <c r="L220" i="6"/>
  <c r="L219" i="6"/>
  <c r="L218" i="6"/>
  <c r="L214" i="6"/>
  <c r="L211" i="6"/>
  <c r="L208" i="6"/>
  <c r="L206" i="6"/>
  <c r="L202" i="6"/>
  <c r="L199" i="6"/>
  <c r="L195" i="6"/>
  <c r="L192" i="6"/>
  <c r="L191" i="6"/>
  <c r="L187" i="6"/>
  <c r="L186" i="6"/>
  <c r="L185" i="6"/>
  <c r="L184" i="6"/>
  <c r="L183" i="6"/>
  <c r="L182" i="6"/>
  <c r="L178" i="6"/>
  <c r="L175" i="6"/>
  <c r="L172" i="6"/>
  <c r="L171" i="6"/>
  <c r="L170" i="6"/>
  <c r="L169" i="6"/>
  <c r="L166" i="6"/>
  <c r="L163" i="6"/>
  <c r="L159" i="6"/>
  <c r="L158" i="6"/>
  <c r="L157" i="6"/>
  <c r="L156" i="6"/>
  <c r="L153" i="6"/>
  <c r="L148" i="6"/>
  <c r="L144" i="6"/>
  <c r="L143" i="6"/>
  <c r="L142" i="6"/>
  <c r="L141" i="6"/>
  <c r="L138" i="6"/>
  <c r="L135" i="6"/>
  <c r="L132" i="6"/>
  <c r="L128" i="6"/>
  <c r="L124" i="6"/>
  <c r="L121" i="6"/>
  <c r="L118" i="6"/>
  <c r="L117" i="6"/>
  <c r="L113" i="6"/>
  <c r="L110" i="6"/>
  <c r="L107" i="6"/>
  <c r="L105" i="6"/>
  <c r="L102" i="6"/>
  <c r="L98" i="6"/>
  <c r="L95" i="6"/>
  <c r="L92" i="6"/>
  <c r="L89" i="6"/>
  <c r="L85" i="6"/>
  <c r="L82" i="6"/>
  <c r="L77" i="6"/>
  <c r="L73" i="6"/>
  <c r="L72" i="6"/>
  <c r="L69" i="6"/>
  <c r="L67" i="6"/>
  <c r="L65" i="6"/>
  <c r="L62" i="6"/>
  <c r="L57" i="6"/>
  <c r="L55" i="6"/>
  <c r="L46" i="6"/>
  <c r="L43" i="6"/>
  <c r="L41" i="6"/>
  <c r="L38" i="6"/>
  <c r="L35" i="6"/>
  <c r="L32" i="6"/>
  <c r="L31" i="6"/>
  <c r="L30" i="6"/>
  <c r="L29" i="6"/>
  <c r="L26" i="6"/>
  <c r="L24" i="6"/>
  <c r="L20" i="6"/>
  <c r="L18" i="6"/>
  <c r="L16" i="6"/>
  <c r="L13" i="6"/>
  <c r="K438" i="6"/>
  <c r="J438" i="6"/>
  <c r="K435" i="6"/>
  <c r="J435" i="6"/>
  <c r="L435" i="6" s="1"/>
  <c r="K433" i="6"/>
  <c r="K432" i="6" s="1"/>
  <c r="J433" i="6"/>
  <c r="L433" i="6" s="1"/>
  <c r="K430" i="6"/>
  <c r="K429" i="6" s="1"/>
  <c r="J430" i="6"/>
  <c r="J429" i="6" s="1"/>
  <c r="L429" i="6" s="1"/>
  <c r="K424" i="6"/>
  <c r="J424" i="6"/>
  <c r="K422" i="6"/>
  <c r="J422" i="6"/>
  <c r="K420" i="6"/>
  <c r="L420" i="6" s="1"/>
  <c r="J420" i="6"/>
  <c r="K417" i="6"/>
  <c r="L417" i="6" s="1"/>
  <c r="J417" i="6"/>
  <c r="K415" i="6"/>
  <c r="K414" i="6" s="1"/>
  <c r="J415" i="6"/>
  <c r="L415" i="6" s="1"/>
  <c r="K411" i="6"/>
  <c r="J411" i="6"/>
  <c r="L411" i="6" s="1"/>
  <c r="K410" i="6"/>
  <c r="K409" i="6" s="1"/>
  <c r="J410" i="6"/>
  <c r="J409" i="6" s="1"/>
  <c r="K405" i="6"/>
  <c r="J405" i="6"/>
  <c r="L405" i="6" s="1"/>
  <c r="K403" i="6"/>
  <c r="J403" i="6"/>
  <c r="K401" i="6"/>
  <c r="K400" i="6" s="1"/>
  <c r="J401" i="6"/>
  <c r="J400" i="6" s="1"/>
  <c r="K398" i="6"/>
  <c r="K397" i="6" s="1"/>
  <c r="J398" i="6"/>
  <c r="J397" i="6" s="1"/>
  <c r="L397" i="6" s="1"/>
  <c r="K395" i="6"/>
  <c r="K394" i="6" s="1"/>
  <c r="J395" i="6"/>
  <c r="J394" i="6" s="1"/>
  <c r="L394" i="6" s="1"/>
  <c r="K390" i="6"/>
  <c r="K389" i="6" s="1"/>
  <c r="J390" i="6"/>
  <c r="J389" i="6"/>
  <c r="K387" i="6"/>
  <c r="L387" i="6" s="1"/>
  <c r="J387" i="6"/>
  <c r="K386" i="6"/>
  <c r="J386" i="6"/>
  <c r="K384" i="6"/>
  <c r="K383" i="6" s="1"/>
  <c r="J384" i="6"/>
  <c r="K381" i="6"/>
  <c r="J381" i="6"/>
  <c r="L381" i="6" s="1"/>
  <c r="K380" i="6"/>
  <c r="J380" i="6"/>
  <c r="K378" i="6"/>
  <c r="K377" i="6" s="1"/>
  <c r="J378" i="6"/>
  <c r="K375" i="6"/>
  <c r="J375" i="6"/>
  <c r="J374" i="6" s="1"/>
  <c r="K370" i="6"/>
  <c r="K369" i="6" s="1"/>
  <c r="K368" i="6" s="1"/>
  <c r="J370" i="6"/>
  <c r="J369" i="6"/>
  <c r="J368" i="6" s="1"/>
  <c r="K366" i="6"/>
  <c r="K365" i="6" s="1"/>
  <c r="J366" i="6"/>
  <c r="J365" i="6" s="1"/>
  <c r="L365" i="6" s="1"/>
  <c r="K360" i="6"/>
  <c r="K359" i="6" s="1"/>
  <c r="L359" i="6" s="1"/>
  <c r="J360" i="6"/>
  <c r="J359" i="6" s="1"/>
  <c r="K357" i="6"/>
  <c r="K356" i="6" s="1"/>
  <c r="L356" i="6" s="1"/>
  <c r="J357" i="6"/>
  <c r="J356" i="6" s="1"/>
  <c r="K351" i="6"/>
  <c r="J351" i="6"/>
  <c r="L351" i="6" s="1"/>
  <c r="K350" i="6"/>
  <c r="K349" i="6" s="1"/>
  <c r="K348" i="6" s="1"/>
  <c r="K346" i="6"/>
  <c r="L346" i="6" s="1"/>
  <c r="J346" i="6"/>
  <c r="J345" i="6"/>
  <c r="K343" i="6"/>
  <c r="K342" i="6" s="1"/>
  <c r="J343" i="6"/>
  <c r="L343" i="6" s="1"/>
  <c r="K340" i="6"/>
  <c r="J340" i="6"/>
  <c r="K338" i="6"/>
  <c r="L338" i="6" s="1"/>
  <c r="J338" i="6"/>
  <c r="J337" i="6" s="1"/>
  <c r="K335" i="6"/>
  <c r="J335" i="6"/>
  <c r="K333" i="6"/>
  <c r="L333" i="6" s="1"/>
  <c r="J333" i="6"/>
  <c r="K331" i="6"/>
  <c r="K330" i="6" s="1"/>
  <c r="J331" i="6"/>
  <c r="J330" i="6" s="1"/>
  <c r="K328" i="6"/>
  <c r="K327" i="6" s="1"/>
  <c r="J328" i="6"/>
  <c r="J327" i="6" s="1"/>
  <c r="L327" i="6" s="1"/>
  <c r="K325" i="6"/>
  <c r="K324" i="6" s="1"/>
  <c r="J325" i="6"/>
  <c r="J324" i="6" s="1"/>
  <c r="L324" i="6" s="1"/>
  <c r="K322" i="6"/>
  <c r="K321" i="6" s="1"/>
  <c r="J322" i="6"/>
  <c r="J321" i="6" s="1"/>
  <c r="K316" i="6"/>
  <c r="K315" i="6" s="1"/>
  <c r="J316" i="6"/>
  <c r="J315" i="6" s="1"/>
  <c r="K313" i="6"/>
  <c r="J313" i="6"/>
  <c r="L313" i="6" s="1"/>
  <c r="K312" i="6"/>
  <c r="J312" i="6"/>
  <c r="K310" i="6"/>
  <c r="K309" i="6" s="1"/>
  <c r="J310" i="6"/>
  <c r="K307" i="6"/>
  <c r="J307" i="6"/>
  <c r="J306" i="6"/>
  <c r="K303" i="6"/>
  <c r="K302" i="6" s="1"/>
  <c r="L302" i="6" s="1"/>
  <c r="J303" i="6"/>
  <c r="J302" i="6" s="1"/>
  <c r="K300" i="6"/>
  <c r="K299" i="6" s="1"/>
  <c r="J300" i="6"/>
  <c r="J299" i="6" s="1"/>
  <c r="K297" i="6"/>
  <c r="K296" i="6" s="1"/>
  <c r="J297" i="6"/>
  <c r="J296" i="6" s="1"/>
  <c r="K294" i="6"/>
  <c r="K293" i="6" s="1"/>
  <c r="J294" i="6"/>
  <c r="J293" i="6" s="1"/>
  <c r="L293" i="6" s="1"/>
  <c r="K291" i="6"/>
  <c r="K290" i="6" s="1"/>
  <c r="J291" i="6"/>
  <c r="K288" i="6"/>
  <c r="K287" i="6" s="1"/>
  <c r="J288" i="6"/>
  <c r="J287" i="6"/>
  <c r="K285" i="6"/>
  <c r="K284" i="6" s="1"/>
  <c r="J285" i="6"/>
  <c r="K281" i="6"/>
  <c r="K280" i="6" s="1"/>
  <c r="J281" i="6"/>
  <c r="J280" i="6" s="1"/>
  <c r="L280" i="6" s="1"/>
  <c r="K277" i="6"/>
  <c r="K276" i="6" s="1"/>
  <c r="J277" i="6"/>
  <c r="J276" i="6" s="1"/>
  <c r="L276" i="6" s="1"/>
  <c r="K274" i="6"/>
  <c r="K273" i="6" s="1"/>
  <c r="J274" i="6"/>
  <c r="K271" i="6"/>
  <c r="K270" i="6" s="1"/>
  <c r="J271" i="6"/>
  <c r="J270" i="6"/>
  <c r="K268" i="6"/>
  <c r="J268" i="6"/>
  <c r="J267" i="6" s="1"/>
  <c r="K267" i="6"/>
  <c r="K262" i="6"/>
  <c r="K261" i="6" s="1"/>
  <c r="K260" i="6" s="1"/>
  <c r="K259" i="6" s="1"/>
  <c r="J262" i="6"/>
  <c r="J261" i="6" s="1"/>
  <c r="J260" i="6" s="1"/>
  <c r="J259" i="6" s="1"/>
  <c r="L259" i="6" s="1"/>
  <c r="K257" i="6"/>
  <c r="K256" i="6" s="1"/>
  <c r="K255" i="6" s="1"/>
  <c r="J257" i="6"/>
  <c r="J256" i="6" s="1"/>
  <c r="J255" i="6" s="1"/>
  <c r="L255" i="6" s="1"/>
  <c r="K253" i="6"/>
  <c r="J253" i="6"/>
  <c r="L253" i="6" s="1"/>
  <c r="K251" i="6"/>
  <c r="J251" i="6"/>
  <c r="K249" i="6"/>
  <c r="J249" i="6"/>
  <c r="K243" i="6"/>
  <c r="K242" i="6" s="1"/>
  <c r="J243" i="6"/>
  <c r="J242" i="6" s="1"/>
  <c r="L242" i="6" s="1"/>
  <c r="K240" i="6"/>
  <c r="K239" i="6" s="1"/>
  <c r="K238" i="6" s="1"/>
  <c r="K237" i="6" s="1"/>
  <c r="J240" i="6"/>
  <c r="J239" i="6" s="1"/>
  <c r="L239" i="6" s="1"/>
  <c r="K235" i="6"/>
  <c r="K234" i="6" s="1"/>
  <c r="L234" i="6" s="1"/>
  <c r="J235" i="6"/>
  <c r="J234" i="6" s="1"/>
  <c r="K232" i="6"/>
  <c r="K231" i="6" s="1"/>
  <c r="J232" i="6"/>
  <c r="J231" i="6" s="1"/>
  <c r="L231" i="6" s="1"/>
  <c r="K229" i="6"/>
  <c r="J229" i="6"/>
  <c r="K227" i="6"/>
  <c r="J227" i="6"/>
  <c r="J226" i="6"/>
  <c r="K224" i="6"/>
  <c r="J224" i="6"/>
  <c r="K222" i="6"/>
  <c r="J222" i="6"/>
  <c r="K220" i="6"/>
  <c r="K219" i="6" s="1"/>
  <c r="J220" i="6"/>
  <c r="J219" i="6" s="1"/>
  <c r="K217" i="6"/>
  <c r="K216" i="6" s="1"/>
  <c r="J217" i="6"/>
  <c r="K213" i="6"/>
  <c r="L213" i="6" s="1"/>
  <c r="J213" i="6"/>
  <c r="J212" i="6" s="1"/>
  <c r="K210" i="6"/>
  <c r="K209" i="6" s="1"/>
  <c r="J210" i="6"/>
  <c r="J209" i="6"/>
  <c r="K207" i="6"/>
  <c r="J207" i="6"/>
  <c r="L207" i="6" s="1"/>
  <c r="K205" i="6"/>
  <c r="K204" i="6" s="1"/>
  <c r="J205" i="6"/>
  <c r="J204" i="6" s="1"/>
  <c r="K201" i="6"/>
  <c r="K200" i="6" s="1"/>
  <c r="J201" i="6"/>
  <c r="K198" i="6"/>
  <c r="K197" i="6" s="1"/>
  <c r="J198" i="6"/>
  <c r="L198" i="6" s="1"/>
  <c r="K194" i="6"/>
  <c r="K193" i="6" s="1"/>
  <c r="J194" i="6"/>
  <c r="J193" i="6" s="1"/>
  <c r="L193" i="6" s="1"/>
  <c r="K191" i="6"/>
  <c r="K190" i="6" s="1"/>
  <c r="K189" i="6" s="1"/>
  <c r="J191" i="6"/>
  <c r="J190" i="6" s="1"/>
  <c r="L190" i="6" s="1"/>
  <c r="K181" i="6"/>
  <c r="K180" i="6" s="1"/>
  <c r="K179" i="6" s="1"/>
  <c r="J181" i="6"/>
  <c r="J180" i="6" s="1"/>
  <c r="L180" i="6" s="1"/>
  <c r="J179" i="6"/>
  <c r="L179" i="6" s="1"/>
  <c r="K177" i="6"/>
  <c r="K176" i="6" s="1"/>
  <c r="J177" i="6"/>
  <c r="K174" i="6"/>
  <c r="L174" i="6" s="1"/>
  <c r="J174" i="6"/>
  <c r="J173" i="6"/>
  <c r="K168" i="6"/>
  <c r="K167" i="6" s="1"/>
  <c r="J168" i="6"/>
  <c r="J167" i="6" s="1"/>
  <c r="K165" i="6"/>
  <c r="K164" i="6" s="1"/>
  <c r="L164" i="6" s="1"/>
  <c r="J165" i="6"/>
  <c r="J164" i="6" s="1"/>
  <c r="K162" i="6"/>
  <c r="K161" i="6" s="1"/>
  <c r="J162" i="6"/>
  <c r="J161" i="6" s="1"/>
  <c r="K155" i="6"/>
  <c r="J155" i="6"/>
  <c r="L155" i="6" s="1"/>
  <c r="K154" i="6"/>
  <c r="K152" i="6"/>
  <c r="J152" i="6"/>
  <c r="J151" i="6" s="1"/>
  <c r="K151" i="6"/>
  <c r="K147" i="6"/>
  <c r="J147" i="6"/>
  <c r="L147" i="6" s="1"/>
  <c r="K146" i="6"/>
  <c r="K145" i="6" s="1"/>
  <c r="J146" i="6"/>
  <c r="J145" i="6" s="1"/>
  <c r="K140" i="6"/>
  <c r="K139" i="6" s="1"/>
  <c r="L139" i="6" s="1"/>
  <c r="J140" i="6"/>
  <c r="J139" i="6" s="1"/>
  <c r="K137" i="6"/>
  <c r="K136" i="6" s="1"/>
  <c r="J137" i="6"/>
  <c r="J136" i="6" s="1"/>
  <c r="L136" i="6" s="1"/>
  <c r="K134" i="6"/>
  <c r="K133" i="6" s="1"/>
  <c r="J134" i="6"/>
  <c r="J133" i="6" s="1"/>
  <c r="K131" i="6"/>
  <c r="K130" i="6" s="1"/>
  <c r="L130" i="6" s="1"/>
  <c r="J131" i="6"/>
  <c r="J130" i="6" s="1"/>
  <c r="K127" i="6"/>
  <c r="J127" i="6"/>
  <c r="J126" i="6" s="1"/>
  <c r="K126" i="6"/>
  <c r="K125" i="6" s="1"/>
  <c r="K123" i="6"/>
  <c r="K122" i="6" s="1"/>
  <c r="J123" i="6"/>
  <c r="J122" i="6" s="1"/>
  <c r="L122" i="6" s="1"/>
  <c r="K120" i="6"/>
  <c r="K119" i="6" s="1"/>
  <c r="J120" i="6"/>
  <c r="J119" i="6" s="1"/>
  <c r="L119" i="6" s="1"/>
  <c r="K117" i="6"/>
  <c r="K116" i="6" s="1"/>
  <c r="J117" i="6"/>
  <c r="J116" i="6" s="1"/>
  <c r="K115" i="6"/>
  <c r="K112" i="6"/>
  <c r="K111" i="6" s="1"/>
  <c r="J112" i="6"/>
  <c r="J111" i="6" s="1"/>
  <c r="K109" i="6"/>
  <c r="K108" i="6" s="1"/>
  <c r="L108" i="6" s="1"/>
  <c r="J109" i="6"/>
  <c r="J108" i="6" s="1"/>
  <c r="K106" i="6"/>
  <c r="J106" i="6"/>
  <c r="L106" i="6" s="1"/>
  <c r="K104" i="6"/>
  <c r="K103" i="6" s="1"/>
  <c r="J104" i="6"/>
  <c r="K101" i="6"/>
  <c r="K100" i="6" s="1"/>
  <c r="J101" i="6"/>
  <c r="L101" i="6" s="1"/>
  <c r="K97" i="6"/>
  <c r="K96" i="6" s="1"/>
  <c r="J97" i="6"/>
  <c r="J96" i="6" s="1"/>
  <c r="K94" i="6"/>
  <c r="K93" i="6" s="1"/>
  <c r="J94" i="6"/>
  <c r="K91" i="6"/>
  <c r="J91" i="6"/>
  <c r="L91" i="6" s="1"/>
  <c r="K90" i="6"/>
  <c r="J90" i="6"/>
  <c r="K88" i="6"/>
  <c r="K87" i="6" s="1"/>
  <c r="J88" i="6"/>
  <c r="K84" i="6"/>
  <c r="K83" i="6" s="1"/>
  <c r="J84" i="6"/>
  <c r="J83" i="6" s="1"/>
  <c r="K81" i="6"/>
  <c r="K80" i="6" s="1"/>
  <c r="J81" i="6"/>
  <c r="J80" i="6" s="1"/>
  <c r="J79" i="6" s="1"/>
  <c r="K76" i="6"/>
  <c r="K75" i="6" s="1"/>
  <c r="K74" i="6" s="1"/>
  <c r="J76" i="6"/>
  <c r="J75" i="6" s="1"/>
  <c r="J74" i="6" s="1"/>
  <c r="K72" i="6"/>
  <c r="J72" i="6"/>
  <c r="K71" i="6"/>
  <c r="K70" i="6" s="1"/>
  <c r="J71" i="6"/>
  <c r="J70" i="6" s="1"/>
  <c r="K68" i="6"/>
  <c r="L68" i="6"/>
  <c r="K66" i="6"/>
  <c r="J66" i="6"/>
  <c r="L66" i="6" s="1"/>
  <c r="K64" i="6"/>
  <c r="K63" i="6" s="1"/>
  <c r="J64" i="6"/>
  <c r="L64" i="6" s="1"/>
  <c r="K61" i="6"/>
  <c r="K60" i="6" s="1"/>
  <c r="J61" i="6"/>
  <c r="J60" i="6" s="1"/>
  <c r="K56" i="6"/>
  <c r="L56" i="6" s="1"/>
  <c r="J56" i="6"/>
  <c r="K54" i="6"/>
  <c r="J54" i="6"/>
  <c r="L54" i="6" s="1"/>
  <c r="K53" i="6"/>
  <c r="K52" i="6" s="1"/>
  <c r="K51" i="6" s="1"/>
  <c r="K45" i="6"/>
  <c r="J45" i="6"/>
  <c r="J44" i="6" s="1"/>
  <c r="K42" i="6"/>
  <c r="L42" i="6" s="1"/>
  <c r="J42" i="6"/>
  <c r="K40" i="6"/>
  <c r="J40" i="6"/>
  <c r="J39" i="6" s="1"/>
  <c r="K37" i="6"/>
  <c r="K36" i="6" s="1"/>
  <c r="J37" i="6"/>
  <c r="J36" i="6" s="1"/>
  <c r="K34" i="6"/>
  <c r="K33" i="6" s="1"/>
  <c r="J34" i="6"/>
  <c r="J33" i="6" s="1"/>
  <c r="K28" i="6"/>
  <c r="K27" i="6" s="1"/>
  <c r="J28" i="6"/>
  <c r="J27" i="6" s="1"/>
  <c r="K25" i="6"/>
  <c r="J25" i="6"/>
  <c r="K23" i="6"/>
  <c r="J23" i="6"/>
  <c r="L23" i="6" s="1"/>
  <c r="K19" i="6"/>
  <c r="J19" i="6"/>
  <c r="L19" i="6" s="1"/>
  <c r="K17" i="6"/>
  <c r="L17" i="6" s="1"/>
  <c r="J17" i="6"/>
  <c r="K15" i="6"/>
  <c r="J15" i="6"/>
  <c r="J14" i="6" s="1"/>
  <c r="K12" i="6"/>
  <c r="K11" i="6" s="1"/>
  <c r="J12" i="6"/>
  <c r="J11" i="6" s="1"/>
  <c r="L45" i="6" l="1"/>
  <c r="L33" i="6"/>
  <c r="L430" i="6"/>
  <c r="K428" i="6"/>
  <c r="K427" i="6" s="1"/>
  <c r="K426" i="6" s="1"/>
  <c r="J432" i="6"/>
  <c r="L432" i="6" s="1"/>
  <c r="L424" i="6"/>
  <c r="L422" i="6"/>
  <c r="J419" i="6"/>
  <c r="L419" i="6" s="1"/>
  <c r="K419" i="6"/>
  <c r="K413" i="6" s="1"/>
  <c r="K408" i="6" s="1"/>
  <c r="K407" i="6" s="1"/>
  <c r="L409" i="6"/>
  <c r="L410" i="6"/>
  <c r="L401" i="6"/>
  <c r="K393" i="6"/>
  <c r="L403" i="6"/>
  <c r="L389" i="6"/>
  <c r="L390" i="6"/>
  <c r="L386" i="6"/>
  <c r="L384" i="6"/>
  <c r="J383" i="6"/>
  <c r="L383" i="6" s="1"/>
  <c r="L380" i="6"/>
  <c r="L378" i="6"/>
  <c r="J377" i="6"/>
  <c r="L377" i="6" s="1"/>
  <c r="J373" i="6"/>
  <c r="L375" i="6"/>
  <c r="L370" i="6"/>
  <c r="L368" i="6"/>
  <c r="L369" i="6"/>
  <c r="J355" i="6"/>
  <c r="J354" i="6" s="1"/>
  <c r="L366" i="6"/>
  <c r="L360" i="6"/>
  <c r="L357" i="6"/>
  <c r="J350" i="6"/>
  <c r="K345" i="6"/>
  <c r="L345" i="6" s="1"/>
  <c r="J342" i="6"/>
  <c r="L342" i="6" s="1"/>
  <c r="K337" i="6"/>
  <c r="L337" i="6" s="1"/>
  <c r="L340" i="6"/>
  <c r="L330" i="6"/>
  <c r="L335" i="6"/>
  <c r="L331" i="6"/>
  <c r="L328" i="6"/>
  <c r="L325" i="6"/>
  <c r="L321" i="6"/>
  <c r="L322" i="6"/>
  <c r="L315" i="6"/>
  <c r="L316" i="6"/>
  <c r="L312" i="6"/>
  <c r="L310" i="6"/>
  <c r="J309" i="6"/>
  <c r="L309" i="6" s="1"/>
  <c r="L307" i="6"/>
  <c r="L299" i="6"/>
  <c r="L300" i="6"/>
  <c r="L296" i="6"/>
  <c r="L297" i="6"/>
  <c r="L291" i="6"/>
  <c r="J290" i="6"/>
  <c r="L290" i="6" s="1"/>
  <c r="L287" i="6"/>
  <c r="L288" i="6"/>
  <c r="L285" i="6"/>
  <c r="J284" i="6"/>
  <c r="L284" i="6" s="1"/>
  <c r="L281" i="6"/>
  <c r="L274" i="6"/>
  <c r="J273" i="6"/>
  <c r="L273" i="6" s="1"/>
  <c r="L270" i="6"/>
  <c r="L271" i="6"/>
  <c r="L267" i="6"/>
  <c r="K266" i="6"/>
  <c r="L260" i="6"/>
  <c r="L256" i="6"/>
  <c r="L257" i="6"/>
  <c r="K248" i="6"/>
  <c r="K247" i="6" s="1"/>
  <c r="K246" i="6" s="1"/>
  <c r="K245" i="6" s="1"/>
  <c r="L249" i="6"/>
  <c r="L251" i="6"/>
  <c r="J248" i="6"/>
  <c r="L243" i="6"/>
  <c r="J238" i="6"/>
  <c r="J237" i="6" s="1"/>
  <c r="L237" i="6" s="1"/>
  <c r="L232" i="6"/>
  <c r="L235" i="6"/>
  <c r="K226" i="6"/>
  <c r="L226" i="6" s="1"/>
  <c r="L227" i="6"/>
  <c r="L229" i="6"/>
  <c r="L222" i="6"/>
  <c r="K221" i="6"/>
  <c r="K215" i="6" s="1"/>
  <c r="K188" i="6" s="1"/>
  <c r="L224" i="6"/>
  <c r="J221" i="6"/>
  <c r="L217" i="6"/>
  <c r="K212" i="6"/>
  <c r="L212" i="6" s="1"/>
  <c r="L209" i="6"/>
  <c r="L210" i="6"/>
  <c r="L205" i="6"/>
  <c r="L204" i="6"/>
  <c r="K203" i="6"/>
  <c r="L438" i="6"/>
  <c r="L201" i="6"/>
  <c r="K196" i="6"/>
  <c r="J200" i="6"/>
  <c r="L200" i="6" s="1"/>
  <c r="J197" i="6"/>
  <c r="L194" i="6"/>
  <c r="J189" i="6"/>
  <c r="L189" i="6" s="1"/>
  <c r="L181" i="6"/>
  <c r="L177" i="6"/>
  <c r="J176" i="6"/>
  <c r="L176" i="6" s="1"/>
  <c r="K173" i="6"/>
  <c r="L173" i="6" s="1"/>
  <c r="K160" i="6"/>
  <c r="L167" i="6"/>
  <c r="L168" i="6"/>
  <c r="L161" i="6"/>
  <c r="L162" i="6"/>
  <c r="L152" i="6"/>
  <c r="L151" i="6"/>
  <c r="L145" i="6"/>
  <c r="L146" i="6"/>
  <c r="L137" i="6"/>
  <c r="L133" i="6"/>
  <c r="L134" i="6"/>
  <c r="K129" i="6"/>
  <c r="K114" i="6" s="1"/>
  <c r="L131" i="6"/>
  <c r="J125" i="6"/>
  <c r="L125" i="6" s="1"/>
  <c r="L126" i="6"/>
  <c r="L127" i="6"/>
  <c r="L123" i="6"/>
  <c r="J115" i="6"/>
  <c r="L120" i="6"/>
  <c r="L116" i="6"/>
  <c r="L111" i="6"/>
  <c r="L112" i="6"/>
  <c r="L109" i="6"/>
  <c r="J103" i="6"/>
  <c r="L103" i="6" s="1"/>
  <c r="L104" i="6"/>
  <c r="J100" i="6"/>
  <c r="L94" i="6"/>
  <c r="J93" i="6"/>
  <c r="L93" i="6" s="1"/>
  <c r="L90" i="6"/>
  <c r="L88" i="6"/>
  <c r="J87" i="6"/>
  <c r="L87" i="6" s="1"/>
  <c r="K79" i="6"/>
  <c r="L81" i="6"/>
  <c r="L80" i="6"/>
  <c r="L83" i="6"/>
  <c r="L79" i="6"/>
  <c r="L84" i="6"/>
  <c r="L74" i="6"/>
  <c r="L75" i="6"/>
  <c r="L76" i="6"/>
  <c r="L70" i="6"/>
  <c r="L71" i="6"/>
  <c r="K59" i="6"/>
  <c r="K58" i="6" s="1"/>
  <c r="J63" i="6"/>
  <c r="L63" i="6" s="1"/>
  <c r="L60" i="6"/>
  <c r="L61" i="6"/>
  <c r="J53" i="6"/>
  <c r="J52" i="6" s="1"/>
  <c r="J51" i="6" s="1"/>
  <c r="L53" i="6"/>
  <c r="L51" i="6"/>
  <c r="L40" i="6"/>
  <c r="K39" i="6"/>
  <c r="L36" i="6"/>
  <c r="L27" i="6"/>
  <c r="L28" i="6"/>
  <c r="L25" i="6"/>
  <c r="J22" i="6"/>
  <c r="L22" i="6"/>
  <c r="K22" i="6"/>
  <c r="K14" i="6"/>
  <c r="K10" i="6" s="1"/>
  <c r="J10" i="6"/>
  <c r="L11" i="6"/>
  <c r="L12" i="6"/>
  <c r="J414" i="6"/>
  <c r="L395" i="6"/>
  <c r="K374" i="6"/>
  <c r="K283" i="6"/>
  <c r="L303" i="6"/>
  <c r="K306" i="6"/>
  <c r="L306" i="6" s="1"/>
  <c r="K305" i="6"/>
  <c r="L294" i="6"/>
  <c r="L277" i="6"/>
  <c r="L240" i="6"/>
  <c r="J203" i="6"/>
  <c r="L165" i="6"/>
  <c r="J154" i="6"/>
  <c r="L154" i="6" s="1"/>
  <c r="J129" i="6"/>
  <c r="L140" i="6"/>
  <c r="L96" i="6"/>
  <c r="L97" i="6"/>
  <c r="K44" i="6"/>
  <c r="L44" i="6" s="1"/>
  <c r="L37" i="6"/>
  <c r="L34" i="6"/>
  <c r="L15" i="6"/>
  <c r="K86" i="6"/>
  <c r="K99" i="6"/>
  <c r="K355" i="6"/>
  <c r="K354" i="6" s="1"/>
  <c r="J216" i="6"/>
  <c r="J266" i="6"/>
  <c r="J283" i="6"/>
  <c r="J320" i="6"/>
  <c r="J393" i="6"/>
  <c r="K150" i="6"/>
  <c r="I406" i="6"/>
  <c r="I269" i="6"/>
  <c r="J428" i="6" l="1"/>
  <c r="J413" i="6"/>
  <c r="L413" i="6"/>
  <c r="L400" i="6"/>
  <c r="L393" i="6"/>
  <c r="J372" i="6"/>
  <c r="J353" i="6" s="1"/>
  <c r="L354" i="6"/>
  <c r="L355" i="6"/>
  <c r="J349" i="6"/>
  <c r="L350" i="6"/>
  <c r="K320" i="6"/>
  <c r="K265" i="6" s="1"/>
  <c r="K264" i="6" s="1"/>
  <c r="L320" i="6"/>
  <c r="J305" i="6"/>
  <c r="J265" i="6" s="1"/>
  <c r="J247" i="6"/>
  <c r="L248" i="6"/>
  <c r="L238" i="6"/>
  <c r="L221" i="6"/>
  <c r="J215" i="6"/>
  <c r="L215" i="6" s="1"/>
  <c r="L216" i="6"/>
  <c r="L203" i="6"/>
  <c r="J196" i="6"/>
  <c r="L196" i="6" s="1"/>
  <c r="L197" i="6"/>
  <c r="J160" i="6"/>
  <c r="L160" i="6" s="1"/>
  <c r="L129" i="6"/>
  <c r="J114" i="6"/>
  <c r="L114" i="6" s="1"/>
  <c r="L115" i="6"/>
  <c r="J99" i="6"/>
  <c r="L99" i="6" s="1"/>
  <c r="L100" i="6"/>
  <c r="J86" i="6"/>
  <c r="J59" i="6"/>
  <c r="L59" i="6" s="1"/>
  <c r="L52" i="6"/>
  <c r="L21" i="6"/>
  <c r="L39" i="6"/>
  <c r="L10" i="6"/>
  <c r="L14" i="6"/>
  <c r="J408" i="6"/>
  <c r="L414" i="6"/>
  <c r="K373" i="6"/>
  <c r="L374" i="6"/>
  <c r="L283" i="6"/>
  <c r="L266" i="6"/>
  <c r="K149" i="6"/>
  <c r="J150" i="6"/>
  <c r="J9" i="6"/>
  <c r="K78" i="6"/>
  <c r="I347" i="6"/>
  <c r="K9" i="6" l="1"/>
  <c r="J427" i="6"/>
  <c r="L428" i="6"/>
  <c r="J348" i="6"/>
  <c r="L348" i="6" s="1"/>
  <c r="L349" i="6"/>
  <c r="L305" i="6"/>
  <c r="J246" i="6"/>
  <c r="L247" i="6"/>
  <c r="J188" i="6"/>
  <c r="L188" i="6" s="1"/>
  <c r="J149" i="6"/>
  <c r="J78" i="6"/>
  <c r="L78" i="6" s="1"/>
  <c r="L86" i="6"/>
  <c r="J58" i="6"/>
  <c r="L58" i="6" s="1"/>
  <c r="L9" i="6"/>
  <c r="J407" i="6"/>
  <c r="L407" i="6" s="1"/>
  <c r="L408" i="6"/>
  <c r="L373" i="6"/>
  <c r="K372" i="6"/>
  <c r="L265" i="6"/>
  <c r="L150" i="6"/>
  <c r="L149" i="6"/>
  <c r="K8" i="6"/>
  <c r="H278" i="6"/>
  <c r="H295" i="6"/>
  <c r="J426" i="6" l="1"/>
  <c r="L426" i="6" s="1"/>
  <c r="L427" i="6"/>
  <c r="J264" i="6"/>
  <c r="L264" i="6" s="1"/>
  <c r="J245" i="6"/>
  <c r="L245" i="6" s="1"/>
  <c r="L246" i="6"/>
  <c r="J8" i="6"/>
  <c r="L8" i="6" s="1"/>
  <c r="L372" i="6"/>
  <c r="K353" i="6"/>
  <c r="L353" i="6" s="1"/>
  <c r="H98" i="6"/>
  <c r="J437" i="6" l="1"/>
  <c r="K437" i="6"/>
  <c r="H307" i="6"/>
  <c r="H306" i="6" s="1"/>
  <c r="I38" i="6"/>
  <c r="H37" i="6"/>
  <c r="H36" i="6" s="1"/>
  <c r="I36" i="6" s="1"/>
  <c r="I35" i="6"/>
  <c r="H34" i="6"/>
  <c r="H33" i="6" s="1"/>
  <c r="I33" i="6" s="1"/>
  <c r="L437" i="6" l="1"/>
  <c r="I37" i="6"/>
  <c r="I34" i="6"/>
  <c r="H169" i="6"/>
  <c r="H303" i="6"/>
  <c r="H302" i="6" s="1"/>
  <c r="H117" i="6" l="1"/>
  <c r="H116" i="6" s="1"/>
  <c r="I425" i="6"/>
  <c r="I382" i="6"/>
  <c r="I367" i="6"/>
  <c r="I314" i="6"/>
  <c r="I311" i="6"/>
  <c r="I282" i="6"/>
  <c r="I163" i="6"/>
  <c r="I175" i="6"/>
  <c r="I178" i="6"/>
  <c r="I199" i="6"/>
  <c r="I202" i="6"/>
  <c r="I208" i="6"/>
  <c r="I211" i="6"/>
  <c r="I214" i="6"/>
  <c r="I233" i="6"/>
  <c r="I236" i="6"/>
  <c r="I275" i="6"/>
  <c r="I272" i="6"/>
  <c r="I278" i="6"/>
  <c r="I289" i="6"/>
  <c r="I292" i="6"/>
  <c r="I298" i="6"/>
  <c r="I301" i="6"/>
  <c r="I344" i="6"/>
  <c r="I358" i="6"/>
  <c r="I361" i="6"/>
  <c r="I379" i="6"/>
  <c r="I385" i="6"/>
  <c r="I391" i="6"/>
  <c r="H438" i="6"/>
  <c r="H435" i="6"/>
  <c r="H433" i="6"/>
  <c r="H430" i="6"/>
  <c r="H429" i="6" s="1"/>
  <c r="H424" i="6"/>
  <c r="H422" i="6"/>
  <c r="H420" i="6"/>
  <c r="H417" i="6"/>
  <c r="H415" i="6"/>
  <c r="H411" i="6"/>
  <c r="H410" i="6" s="1"/>
  <c r="H409" i="6" s="1"/>
  <c r="H405" i="6"/>
  <c r="H403" i="6"/>
  <c r="H401" i="6"/>
  <c r="H398" i="6"/>
  <c r="H397" i="6" s="1"/>
  <c r="H395" i="6"/>
  <c r="H394" i="6" s="1"/>
  <c r="H390" i="6"/>
  <c r="H389" i="6" s="1"/>
  <c r="H387" i="6"/>
  <c r="H386" i="6" s="1"/>
  <c r="H384" i="6"/>
  <c r="H383" i="6" s="1"/>
  <c r="H381" i="6"/>
  <c r="H380" i="6" s="1"/>
  <c r="H378" i="6"/>
  <c r="H377" i="6" s="1"/>
  <c r="H375" i="6"/>
  <c r="H374" i="6" s="1"/>
  <c r="H370" i="6"/>
  <c r="H369" i="6" s="1"/>
  <c r="H368" i="6" s="1"/>
  <c r="H366" i="6"/>
  <c r="H365" i="6" s="1"/>
  <c r="H360" i="6"/>
  <c r="H359" i="6" s="1"/>
  <c r="H357" i="6"/>
  <c r="H356" i="6" s="1"/>
  <c r="H351" i="6"/>
  <c r="H350" i="6" s="1"/>
  <c r="H349" i="6" s="1"/>
  <c r="H348" i="6" s="1"/>
  <c r="H346" i="6"/>
  <c r="H345" i="6" s="1"/>
  <c r="H343" i="6"/>
  <c r="H342" i="6" s="1"/>
  <c r="H340" i="6"/>
  <c r="H338" i="6"/>
  <c r="H335" i="6"/>
  <c r="H333" i="6"/>
  <c r="H331" i="6"/>
  <c r="H328" i="6"/>
  <c r="H327" i="6" s="1"/>
  <c r="H325" i="6"/>
  <c r="H324" i="6" s="1"/>
  <c r="H322" i="6"/>
  <c r="H321" i="6" s="1"/>
  <c r="H316" i="6"/>
  <c r="H315" i="6" s="1"/>
  <c r="H313" i="6"/>
  <c r="H312" i="6" s="1"/>
  <c r="H310" i="6"/>
  <c r="H309" i="6" s="1"/>
  <c r="H300" i="6"/>
  <c r="H299" i="6" s="1"/>
  <c r="H297" i="6"/>
  <c r="H296" i="6" s="1"/>
  <c r="H294" i="6"/>
  <c r="H293" i="6" s="1"/>
  <c r="H291" i="6"/>
  <c r="H290" i="6" s="1"/>
  <c r="H288" i="6"/>
  <c r="H287" i="6" s="1"/>
  <c r="H285" i="6"/>
  <c r="H284" i="6" s="1"/>
  <c r="H281" i="6"/>
  <c r="H280" i="6" s="1"/>
  <c r="H277" i="6"/>
  <c r="H276" i="6" s="1"/>
  <c r="H274" i="6"/>
  <c r="H273" i="6" s="1"/>
  <c r="H271" i="6"/>
  <c r="H270" i="6" s="1"/>
  <c r="H268" i="6"/>
  <c r="H267" i="6" s="1"/>
  <c r="H262" i="6"/>
  <c r="H261" i="6" s="1"/>
  <c r="H260" i="6" s="1"/>
  <c r="H259" i="6" s="1"/>
  <c r="H257" i="6"/>
  <c r="H256" i="6" s="1"/>
  <c r="H255" i="6" s="1"/>
  <c r="H253" i="6"/>
  <c r="H251" i="6"/>
  <c r="H249" i="6"/>
  <c r="H243" i="6"/>
  <c r="H242" i="6" s="1"/>
  <c r="H240" i="6"/>
  <c r="H239" i="6" s="1"/>
  <c r="H235" i="6"/>
  <c r="H234" i="6" s="1"/>
  <c r="H232" i="6"/>
  <c r="H231" i="6" s="1"/>
  <c r="H229" i="6"/>
  <c r="H227" i="6"/>
  <c r="H224" i="6"/>
  <c r="H222" i="6"/>
  <c r="H220" i="6"/>
  <c r="H219" i="6" s="1"/>
  <c r="H217" i="6"/>
  <c r="H216" i="6" s="1"/>
  <c r="H213" i="6"/>
  <c r="H212" i="6" s="1"/>
  <c r="H210" i="6"/>
  <c r="H209" i="6" s="1"/>
  <c r="H207" i="6"/>
  <c r="H205" i="6"/>
  <c r="H201" i="6"/>
  <c r="H200" i="6" s="1"/>
  <c r="H198" i="6"/>
  <c r="H197" i="6" s="1"/>
  <c r="H194" i="6"/>
  <c r="H193" i="6" s="1"/>
  <c r="H191" i="6"/>
  <c r="H190" i="6" s="1"/>
  <c r="H181" i="6"/>
  <c r="H180" i="6" s="1"/>
  <c r="H179" i="6" s="1"/>
  <c r="H177" i="6"/>
  <c r="H176" i="6" s="1"/>
  <c r="H174" i="6"/>
  <c r="H173" i="6" s="1"/>
  <c r="H168" i="6"/>
  <c r="H167" i="6" s="1"/>
  <c r="H165" i="6"/>
  <c r="H164" i="6" s="1"/>
  <c r="H162" i="6"/>
  <c r="H161" i="6" s="1"/>
  <c r="H155" i="6"/>
  <c r="H154" i="6" s="1"/>
  <c r="H152" i="6"/>
  <c r="H151" i="6" s="1"/>
  <c r="H147" i="6"/>
  <c r="H146" i="6" s="1"/>
  <c r="H145" i="6" s="1"/>
  <c r="H140" i="6"/>
  <c r="H139" i="6" s="1"/>
  <c r="H137" i="6"/>
  <c r="H136" i="6" s="1"/>
  <c r="H134" i="6"/>
  <c r="H133" i="6" s="1"/>
  <c r="H131" i="6"/>
  <c r="H130" i="6" s="1"/>
  <c r="H127" i="6"/>
  <c r="H126" i="6" s="1"/>
  <c r="H125" i="6" s="1"/>
  <c r="H123" i="6"/>
  <c r="H122" i="6" s="1"/>
  <c r="H120" i="6"/>
  <c r="H119" i="6" s="1"/>
  <c r="H112" i="6"/>
  <c r="H111" i="6" s="1"/>
  <c r="H109" i="6"/>
  <c r="H108" i="6" s="1"/>
  <c r="H106" i="6"/>
  <c r="H104" i="6"/>
  <c r="H101" i="6"/>
  <c r="H100" i="6" s="1"/>
  <c r="H97" i="6"/>
  <c r="H96" i="6" s="1"/>
  <c r="H94" i="6"/>
  <c r="H93" i="6" s="1"/>
  <c r="H91" i="6"/>
  <c r="H90" i="6" s="1"/>
  <c r="H88" i="6"/>
  <c r="H87" i="6" s="1"/>
  <c r="H84" i="6"/>
  <c r="H83" i="6" s="1"/>
  <c r="H81" i="6"/>
  <c r="H80" i="6" s="1"/>
  <c r="H76" i="6"/>
  <c r="H75" i="6" s="1"/>
  <c r="H74" i="6" s="1"/>
  <c r="H72" i="6"/>
  <c r="H71" i="6" s="1"/>
  <c r="H70" i="6" s="1"/>
  <c r="H68" i="6"/>
  <c r="H66" i="6"/>
  <c r="H64" i="6"/>
  <c r="H61" i="6"/>
  <c r="H60" i="6" s="1"/>
  <c r="H56" i="6"/>
  <c r="H54" i="6"/>
  <c r="H45" i="6"/>
  <c r="H44" i="6" s="1"/>
  <c r="H42" i="6"/>
  <c r="H40" i="6"/>
  <c r="H28" i="6"/>
  <c r="H27" i="6" s="1"/>
  <c r="H25" i="6"/>
  <c r="H23" i="6"/>
  <c r="H19" i="6"/>
  <c r="H17" i="6"/>
  <c r="H15" i="6"/>
  <c r="H12" i="6"/>
  <c r="H11" i="6" s="1"/>
  <c r="H305" i="6" l="1"/>
  <c r="H283" i="6"/>
  <c r="H150" i="6"/>
  <c r="H204" i="6"/>
  <c r="H53" i="6"/>
  <c r="H52" i="6" s="1"/>
  <c r="H51" i="6" s="1"/>
  <c r="H79" i="6"/>
  <c r="H419" i="6"/>
  <c r="H432" i="6"/>
  <c r="H428" i="6" s="1"/>
  <c r="H427" i="6" s="1"/>
  <c r="H426" i="6" s="1"/>
  <c r="H248" i="6"/>
  <c r="H247" i="6" s="1"/>
  <c r="H246" i="6" s="1"/>
  <c r="H245" i="6" s="1"/>
  <c r="H226" i="6"/>
  <c r="H337" i="6"/>
  <c r="H14" i="6"/>
  <c r="H10" i="6" s="1"/>
  <c r="H414" i="6"/>
  <c r="H22" i="6"/>
  <c r="H39" i="6"/>
  <c r="H63" i="6"/>
  <c r="H59" i="6" s="1"/>
  <c r="H58" i="6" s="1"/>
  <c r="H115" i="6"/>
  <c r="H160" i="6"/>
  <c r="H189" i="6"/>
  <c r="H196" i="6"/>
  <c r="H203" i="6"/>
  <c r="H266" i="6"/>
  <c r="H330" i="6"/>
  <c r="H355" i="6"/>
  <c r="H354" i="6" s="1"/>
  <c r="H400" i="6"/>
  <c r="H393" i="6" s="1"/>
  <c r="I438" i="6"/>
  <c r="H86" i="6"/>
  <c r="H373" i="6"/>
  <c r="H129" i="6"/>
  <c r="H114" i="6" s="1"/>
  <c r="H103" i="6"/>
  <c r="H99" i="6" s="1"/>
  <c r="H221" i="6"/>
  <c r="H238" i="6"/>
  <c r="H237" i="6" s="1"/>
  <c r="G352" i="6"/>
  <c r="I352" i="6" s="1"/>
  <c r="G263" i="6"/>
  <c r="H21" i="6" l="1"/>
  <c r="H413" i="6"/>
  <c r="H408" i="6" s="1"/>
  <c r="H407" i="6" s="1"/>
  <c r="H149" i="6"/>
  <c r="H215" i="6"/>
  <c r="H188" i="6" s="1"/>
  <c r="H320" i="6"/>
  <c r="H265" i="6" s="1"/>
  <c r="H264" i="6" s="1"/>
  <c r="H9" i="6"/>
  <c r="H372" i="6"/>
  <c r="H353" i="6" s="1"/>
  <c r="H78" i="6"/>
  <c r="G228" i="6"/>
  <c r="I228" i="6" s="1"/>
  <c r="G148" i="6"/>
  <c r="H8" i="6" l="1"/>
  <c r="H437" i="6" s="1"/>
  <c r="G423" i="6"/>
  <c r="G141" i="6"/>
  <c r="I423" i="6" l="1"/>
  <c r="I141" i="6"/>
  <c r="G195" i="6"/>
  <c r="G192" i="6"/>
  <c r="I192" i="6" s="1"/>
  <c r="G262" i="6"/>
  <c r="G438" i="6"/>
  <c r="G424" i="6"/>
  <c r="I424" i="6" s="1"/>
  <c r="G405" i="6"/>
  <c r="I405" i="6" s="1"/>
  <c r="G390" i="6"/>
  <c r="I390" i="6" s="1"/>
  <c r="G384" i="6"/>
  <c r="G381" i="6"/>
  <c r="G380" i="6" s="1"/>
  <c r="I380" i="6" s="1"/>
  <c r="G378" i="6"/>
  <c r="I378" i="6" s="1"/>
  <c r="G366" i="6"/>
  <c r="I366" i="6" s="1"/>
  <c r="G360" i="6"/>
  <c r="G357" i="6"/>
  <c r="I357" i="6" s="1"/>
  <c r="G351" i="6"/>
  <c r="I351" i="6" s="1"/>
  <c r="G346" i="6"/>
  <c r="I346" i="6" s="1"/>
  <c r="G343" i="6"/>
  <c r="G336" i="6"/>
  <c r="G313" i="6"/>
  <c r="I313" i="6" s="1"/>
  <c r="G310" i="6"/>
  <c r="G297" i="6"/>
  <c r="G296" i="6" s="1"/>
  <c r="I296" i="6" s="1"/>
  <c r="G291" i="6"/>
  <c r="I291" i="6" s="1"/>
  <c r="G288" i="6"/>
  <c r="G287" i="6" s="1"/>
  <c r="I287" i="6" s="1"/>
  <c r="G286" i="6"/>
  <c r="G281" i="6"/>
  <c r="G277" i="6"/>
  <c r="I277" i="6" s="1"/>
  <c r="G274" i="6"/>
  <c r="G273" i="6" s="1"/>
  <c r="I273" i="6" s="1"/>
  <c r="G271" i="6"/>
  <c r="I271" i="6" s="1"/>
  <c r="G268" i="6"/>
  <c r="I268" i="6" s="1"/>
  <c r="G254" i="6"/>
  <c r="G235" i="6"/>
  <c r="G234" i="6" s="1"/>
  <c r="G232" i="6"/>
  <c r="G231" i="6" s="1"/>
  <c r="I231" i="6" s="1"/>
  <c r="G213" i="6"/>
  <c r="G210" i="6"/>
  <c r="G209" i="6" s="1"/>
  <c r="I209" i="6" s="1"/>
  <c r="G207" i="6"/>
  <c r="G206" i="6" s="1"/>
  <c r="G205" i="6" s="1"/>
  <c r="G201" i="6"/>
  <c r="G200" i="6" s="1"/>
  <c r="G198" i="6"/>
  <c r="G177" i="6"/>
  <c r="G176" i="6" s="1"/>
  <c r="G174" i="6"/>
  <c r="G173" i="6" s="1"/>
  <c r="G69" i="6"/>
  <c r="G20" i="6"/>
  <c r="I20" i="6" s="1"/>
  <c r="G107" i="6"/>
  <c r="I107" i="6" s="1"/>
  <c r="G225" i="6"/>
  <c r="G224" i="6" s="1"/>
  <c r="I224" i="6" s="1"/>
  <c r="G57" i="6"/>
  <c r="G56" i="6" s="1"/>
  <c r="I56" i="6" s="1"/>
  <c r="G220" i="6"/>
  <c r="G219" i="6" s="1"/>
  <c r="G218" i="6"/>
  <c r="G217" i="6" s="1"/>
  <c r="I217" i="6" s="1"/>
  <c r="G26" i="6"/>
  <c r="G25" i="6" s="1"/>
  <c r="I25" i="6" s="1"/>
  <c r="G117" i="6"/>
  <c r="G116" i="6" s="1"/>
  <c r="G123" i="6"/>
  <c r="G122" i="6" s="1"/>
  <c r="I122" i="6" s="1"/>
  <c r="G120" i="6"/>
  <c r="G119" i="6" s="1"/>
  <c r="I119" i="6" s="1"/>
  <c r="G388" i="6"/>
  <c r="I388" i="6" s="1"/>
  <c r="G46" i="6"/>
  <c r="G45" i="6" s="1"/>
  <c r="G135" i="6"/>
  <c r="G134" i="6" s="1"/>
  <c r="G412" i="6"/>
  <c r="G416" i="6"/>
  <c r="I416" i="6" s="1"/>
  <c r="G418" i="6"/>
  <c r="G421" i="6"/>
  <c r="I421" i="6" s="1"/>
  <c r="G230" i="6"/>
  <c r="G229" i="6" s="1"/>
  <c r="G227" i="6"/>
  <c r="G295" i="6"/>
  <c r="G300" i="6"/>
  <c r="I300" i="6" s="1"/>
  <c r="G88" i="6"/>
  <c r="G87" i="6" s="1"/>
  <c r="G91" i="6"/>
  <c r="G90" i="6" s="1"/>
  <c r="I90" i="6" s="1"/>
  <c r="G95" i="6"/>
  <c r="G94" i="6" s="1"/>
  <c r="G98" i="6"/>
  <c r="I98" i="6" s="1"/>
  <c r="G162" i="6"/>
  <c r="I162" i="6" s="1"/>
  <c r="G165" i="6"/>
  <c r="G164" i="6" s="1"/>
  <c r="G168" i="6"/>
  <c r="G167" i="6" s="1"/>
  <c r="I167" i="6" s="1"/>
  <c r="G152" i="6"/>
  <c r="G151" i="6" s="1"/>
  <c r="G155" i="6"/>
  <c r="G23" i="6"/>
  <c r="G28" i="6"/>
  <c r="G27" i="6" s="1"/>
  <c r="G40" i="6"/>
  <c r="G42" i="6"/>
  <c r="G127" i="6"/>
  <c r="G126" i="6" s="1"/>
  <c r="G131" i="6"/>
  <c r="G130" i="6" s="1"/>
  <c r="G137" i="6"/>
  <c r="G136" i="6" s="1"/>
  <c r="G147" i="6"/>
  <c r="G146" i="6" s="1"/>
  <c r="G243" i="6"/>
  <c r="G242" i="6" s="1"/>
  <c r="G241" i="6"/>
  <c r="G240" i="6" s="1"/>
  <c r="G258" i="6"/>
  <c r="G257" i="6" s="1"/>
  <c r="G316" i="6"/>
  <c r="G315" i="6" s="1"/>
  <c r="I121" i="6"/>
  <c r="I166" i="6"/>
  <c r="I153" i="6"/>
  <c r="I241" i="6"/>
  <c r="I42" i="6"/>
  <c r="I436" i="6"/>
  <c r="I434" i="6"/>
  <c r="I431" i="6"/>
  <c r="I402" i="6"/>
  <c r="I399" i="6"/>
  <c r="I396" i="6"/>
  <c r="I392" i="6"/>
  <c r="I376" i="6"/>
  <c r="I371" i="6"/>
  <c r="I364" i="6"/>
  <c r="I363" i="6"/>
  <c r="I362" i="6"/>
  <c r="I341" i="6"/>
  <c r="I339" i="6"/>
  <c r="I334" i="6"/>
  <c r="I332" i="6"/>
  <c r="I329" i="6"/>
  <c r="I326" i="6"/>
  <c r="I323" i="6"/>
  <c r="I319" i="6"/>
  <c r="I318" i="6"/>
  <c r="I317" i="6"/>
  <c r="I308" i="6"/>
  <c r="I307" i="6"/>
  <c r="I306" i="6"/>
  <c r="I304" i="6"/>
  <c r="I303" i="6"/>
  <c r="I302" i="6"/>
  <c r="I279" i="6"/>
  <c r="I263" i="6"/>
  <c r="I252" i="6"/>
  <c r="I250" i="6"/>
  <c r="I244" i="6"/>
  <c r="I225" i="6"/>
  <c r="I223" i="6"/>
  <c r="I187" i="6"/>
  <c r="I186" i="6"/>
  <c r="I185" i="6"/>
  <c r="I184" i="6"/>
  <c r="I183" i="6"/>
  <c r="I182" i="6"/>
  <c r="I172" i="6"/>
  <c r="I171" i="6"/>
  <c r="I170" i="6"/>
  <c r="I169" i="6"/>
  <c r="I159" i="6"/>
  <c r="I158" i="6"/>
  <c r="I157" i="6"/>
  <c r="I156" i="6"/>
  <c r="I148" i="6"/>
  <c r="I144" i="6"/>
  <c r="I143" i="6"/>
  <c r="I142" i="6"/>
  <c r="I138" i="6"/>
  <c r="I132" i="6"/>
  <c r="I128" i="6"/>
  <c r="I124" i="6"/>
  <c r="I118" i="6"/>
  <c r="I113" i="6"/>
  <c r="I110" i="6"/>
  <c r="I105" i="6"/>
  <c r="I102" i="6"/>
  <c r="I92" i="6"/>
  <c r="I89" i="6"/>
  <c r="I85" i="6"/>
  <c r="I82" i="6"/>
  <c r="I77" i="6"/>
  <c r="I73" i="6"/>
  <c r="I67" i="6"/>
  <c r="I65" i="6"/>
  <c r="I62" i="6"/>
  <c r="I43" i="6"/>
  <c r="I41" i="6"/>
  <c r="I32" i="6"/>
  <c r="I31" i="6"/>
  <c r="I30" i="6"/>
  <c r="I29" i="6"/>
  <c r="I24" i="6"/>
  <c r="I18" i="6"/>
  <c r="I16" i="6"/>
  <c r="I13" i="6"/>
  <c r="G55" i="6"/>
  <c r="G404" i="6"/>
  <c r="I404" i="6" s="1"/>
  <c r="G181" i="6"/>
  <c r="I181" i="6" s="1"/>
  <c r="G76" i="6"/>
  <c r="G75" i="6" s="1"/>
  <c r="G74" i="6" s="1"/>
  <c r="G84" i="6"/>
  <c r="G83" i="6" s="1"/>
  <c r="G81" i="6"/>
  <c r="I81" i="6" s="1"/>
  <c r="G395" i="6"/>
  <c r="G267" i="6"/>
  <c r="I267" i="6" s="1"/>
  <c r="I288" i="6"/>
  <c r="G12" i="6"/>
  <c r="G11" i="6" s="1"/>
  <c r="G15" i="6"/>
  <c r="I15" i="6" s="1"/>
  <c r="G17" i="6"/>
  <c r="I17" i="6" s="1"/>
  <c r="G61" i="6"/>
  <c r="I61" i="6" s="1"/>
  <c r="G64" i="6"/>
  <c r="G66" i="6"/>
  <c r="G72" i="6"/>
  <c r="G71" i="6" s="1"/>
  <c r="G101" i="6"/>
  <c r="G100" i="6" s="1"/>
  <c r="I100" i="6" s="1"/>
  <c r="G104" i="6"/>
  <c r="G109" i="6"/>
  <c r="G112" i="6"/>
  <c r="G111" i="6" s="1"/>
  <c r="G222" i="6"/>
  <c r="G249" i="6"/>
  <c r="G251" i="6"/>
  <c r="I251" i="6" s="1"/>
  <c r="G322" i="6"/>
  <c r="I322" i="6" s="1"/>
  <c r="G325" i="6"/>
  <c r="I325" i="6" s="1"/>
  <c r="G328" i="6"/>
  <c r="G327" i="6" s="1"/>
  <c r="G331" i="6"/>
  <c r="G333" i="6"/>
  <c r="I333" i="6" s="1"/>
  <c r="G338" i="6"/>
  <c r="I338" i="6" s="1"/>
  <c r="G340" i="6"/>
  <c r="I340" i="6" s="1"/>
  <c r="G370" i="6"/>
  <c r="G369" i="6" s="1"/>
  <c r="G368" i="6" s="1"/>
  <c r="G375" i="6"/>
  <c r="G398" i="6"/>
  <c r="G397" i="6" s="1"/>
  <c r="I397" i="6" s="1"/>
  <c r="G401" i="6"/>
  <c r="G430" i="6"/>
  <c r="G433" i="6"/>
  <c r="I433" i="6" s="1"/>
  <c r="G435" i="6"/>
  <c r="I435" i="6" s="1"/>
  <c r="G280" i="6"/>
  <c r="I281" i="6"/>
  <c r="G359" i="6"/>
  <c r="G197" i="6"/>
  <c r="I197" i="6" s="1"/>
  <c r="I198" i="6"/>
  <c r="G383" i="6"/>
  <c r="I383" i="6" s="1"/>
  <c r="I384" i="6"/>
  <c r="I297" i="6"/>
  <c r="G342" i="6"/>
  <c r="I57" i="6" l="1"/>
  <c r="G387" i="6"/>
  <c r="I387" i="6" s="1"/>
  <c r="G19" i="6"/>
  <c r="I19" i="6" s="1"/>
  <c r="I230" i="6"/>
  <c r="I46" i="6"/>
  <c r="G377" i="6"/>
  <c r="I377" i="6" s="1"/>
  <c r="G403" i="6"/>
  <c r="I403" i="6" s="1"/>
  <c r="I206" i="6"/>
  <c r="I123" i="6"/>
  <c r="G386" i="6"/>
  <c r="G194" i="6"/>
  <c r="G193" i="6" s="1"/>
  <c r="I193" i="6" s="1"/>
  <c r="I195" i="6"/>
  <c r="G312" i="6"/>
  <c r="I312" i="6" s="1"/>
  <c r="G290" i="6"/>
  <c r="I88" i="6"/>
  <c r="I258" i="6"/>
  <c r="G68" i="6"/>
  <c r="I68" i="6" s="1"/>
  <c r="I69" i="6"/>
  <c r="G299" i="6"/>
  <c r="I299" i="6" s="1"/>
  <c r="I101" i="6"/>
  <c r="I274" i="6"/>
  <c r="G106" i="6"/>
  <c r="I106" i="6" s="1"/>
  <c r="I84" i="6"/>
  <c r="I26" i="6"/>
  <c r="G337" i="6"/>
  <c r="I337" i="6" s="1"/>
  <c r="G350" i="6"/>
  <c r="I207" i="6"/>
  <c r="G191" i="6"/>
  <c r="G190" i="6" s="1"/>
  <c r="I257" i="6"/>
  <c r="G256" i="6"/>
  <c r="I256" i="6" s="1"/>
  <c r="G60" i="6"/>
  <c r="I60" i="6" s="1"/>
  <c r="I112" i="6"/>
  <c r="G276" i="6"/>
  <c r="I276" i="6" s="1"/>
  <c r="G270" i="6"/>
  <c r="I270" i="6" s="1"/>
  <c r="G321" i="6"/>
  <c r="I381" i="6"/>
  <c r="I229" i="6"/>
  <c r="G226" i="6"/>
  <c r="I240" i="6"/>
  <c r="G239" i="6"/>
  <c r="I239" i="6" s="1"/>
  <c r="G294" i="6"/>
  <c r="G293" i="6" s="1"/>
  <c r="I293" i="6" s="1"/>
  <c r="I295" i="6"/>
  <c r="G285" i="6"/>
  <c r="G284" i="6" s="1"/>
  <c r="I284" i="6" s="1"/>
  <c r="I286" i="6"/>
  <c r="I232" i="6"/>
  <c r="G356" i="6"/>
  <c r="I356" i="6" s="1"/>
  <c r="I120" i="6"/>
  <c r="I135" i="6"/>
  <c r="G161" i="6"/>
  <c r="I161" i="6" s="1"/>
  <c r="G417" i="6"/>
  <c r="I417" i="6" s="1"/>
  <c r="I418" i="6"/>
  <c r="G115" i="6"/>
  <c r="I115" i="6" s="1"/>
  <c r="G253" i="6"/>
  <c r="I253" i="6" s="1"/>
  <c r="I254" i="6"/>
  <c r="G335" i="6"/>
  <c r="I335" i="6" s="1"/>
  <c r="I336" i="6"/>
  <c r="I91" i="6"/>
  <c r="G345" i="6"/>
  <c r="I345" i="6" s="1"/>
  <c r="G389" i="6"/>
  <c r="I389" i="6" s="1"/>
  <c r="G39" i="6"/>
  <c r="I39" i="6" s="1"/>
  <c r="G22" i="6"/>
  <c r="G97" i="6"/>
  <c r="G96" i="6" s="1"/>
  <c r="I76" i="6"/>
  <c r="I75" i="6"/>
  <c r="G180" i="6"/>
  <c r="I180" i="6" s="1"/>
  <c r="G255" i="6"/>
  <c r="I255" i="6" s="1"/>
  <c r="I401" i="6"/>
  <c r="G400" i="6"/>
  <c r="I400" i="6" s="1"/>
  <c r="I242" i="6"/>
  <c r="G93" i="6"/>
  <c r="I93" i="6" s="1"/>
  <c r="I94" i="6"/>
  <c r="I200" i="6"/>
  <c r="G196" i="6"/>
  <c r="I196" i="6" s="1"/>
  <c r="I262" i="6"/>
  <c r="G261" i="6"/>
  <c r="I342" i="6"/>
  <c r="G221" i="6"/>
  <c r="I221" i="6" s="1"/>
  <c r="I66" i="6"/>
  <c r="I234" i="6"/>
  <c r="I290" i="6"/>
  <c r="I126" i="6"/>
  <c r="G125" i="6"/>
  <c r="I125" i="6" s="1"/>
  <c r="I176" i="6"/>
  <c r="I370" i="6"/>
  <c r="I280" i="6"/>
  <c r="I64" i="6"/>
  <c r="I177" i="6"/>
  <c r="I219" i="6"/>
  <c r="G140" i="6"/>
  <c r="I368" i="6"/>
  <c r="G14" i="6"/>
  <c r="I14" i="6" s="1"/>
  <c r="I12" i="6"/>
  <c r="I243" i="6"/>
  <c r="I235" i="6"/>
  <c r="I343" i="6"/>
  <c r="G365" i="6"/>
  <c r="I398" i="6"/>
  <c r="I328" i="6"/>
  <c r="I210" i="6"/>
  <c r="G432" i="6"/>
  <c r="I432" i="6" s="1"/>
  <c r="I331" i="6"/>
  <c r="I249" i="6"/>
  <c r="I40" i="6"/>
  <c r="G80" i="6"/>
  <c r="G79" i="6" s="1"/>
  <c r="I79" i="6" s="1"/>
  <c r="I74" i="6"/>
  <c r="I95" i="6"/>
  <c r="I168" i="6"/>
  <c r="I386" i="6"/>
  <c r="I71" i="6"/>
  <c r="I127" i="6"/>
  <c r="I201" i="6"/>
  <c r="I83" i="6"/>
  <c r="I218" i="6"/>
  <c r="I97" i="6"/>
  <c r="I11" i="6"/>
  <c r="I327" i="6"/>
  <c r="I369" i="6"/>
  <c r="I72" i="6"/>
  <c r="G415" i="6"/>
  <c r="I117" i="6"/>
  <c r="G422" i="6"/>
  <c r="I422" i="6" s="1"/>
  <c r="I194" i="6"/>
  <c r="I190" i="6"/>
  <c r="I205" i="6"/>
  <c r="G204" i="6"/>
  <c r="I321" i="6"/>
  <c r="G324" i="6"/>
  <c r="I324" i="6" s="1"/>
  <c r="G374" i="6"/>
  <c r="I375" i="6"/>
  <c r="G394" i="6"/>
  <c r="I394" i="6" s="1"/>
  <c r="I395" i="6"/>
  <c r="I131" i="6"/>
  <c r="I227" i="6"/>
  <c r="I87" i="6"/>
  <c r="I116" i="6"/>
  <c r="G216" i="6"/>
  <c r="I111" i="6"/>
  <c r="G429" i="6"/>
  <c r="I430" i="6"/>
  <c r="I109" i="6"/>
  <c r="G108" i="6"/>
  <c r="I108" i="6" s="1"/>
  <c r="I55" i="6"/>
  <c r="G54" i="6"/>
  <c r="I316" i="6"/>
  <c r="I23" i="6"/>
  <c r="I136" i="6"/>
  <c r="I137" i="6"/>
  <c r="I174" i="6"/>
  <c r="G145" i="6"/>
  <c r="I145" i="6" s="1"/>
  <c r="I146" i="6"/>
  <c r="G133" i="6"/>
  <c r="I133" i="6" s="1"/>
  <c r="I134" i="6"/>
  <c r="I412" i="6"/>
  <c r="G411" i="6"/>
  <c r="I213" i="6"/>
  <c r="G212" i="6"/>
  <c r="I212" i="6" s="1"/>
  <c r="G70" i="6"/>
  <c r="I70" i="6" s="1"/>
  <c r="G103" i="6"/>
  <c r="I147" i="6"/>
  <c r="G420" i="6"/>
  <c r="I222" i="6"/>
  <c r="I104" i="6"/>
  <c r="I360" i="6"/>
  <c r="I220" i="6"/>
  <c r="I27" i="6"/>
  <c r="I28" i="6"/>
  <c r="I45" i="6"/>
  <c r="G44" i="6"/>
  <c r="I44" i="6" s="1"/>
  <c r="G309" i="6"/>
  <c r="I309" i="6" s="1"/>
  <c r="I310" i="6"/>
  <c r="I165" i="6"/>
  <c r="I164" i="6"/>
  <c r="G154" i="6"/>
  <c r="I154" i="6" s="1"/>
  <c r="I155" i="6"/>
  <c r="I96" i="6"/>
  <c r="G63" i="6" l="1"/>
  <c r="I191" i="6"/>
  <c r="G238" i="6"/>
  <c r="G283" i="6"/>
  <c r="G179" i="6"/>
  <c r="I179" i="6" s="1"/>
  <c r="G59" i="6"/>
  <c r="I59" i="6" s="1"/>
  <c r="I350" i="6"/>
  <c r="G349" i="6"/>
  <c r="G266" i="6"/>
  <c r="I266" i="6" s="1"/>
  <c r="G10" i="6"/>
  <c r="I10" i="6" s="1"/>
  <c r="G160" i="6"/>
  <c r="I294" i="6"/>
  <c r="G248" i="6"/>
  <c r="G330" i="6"/>
  <c r="I330" i="6" s="1"/>
  <c r="I63" i="6"/>
  <c r="I285" i="6"/>
  <c r="I80" i="6"/>
  <c r="I365" i="6"/>
  <c r="G355" i="6"/>
  <c r="G354" i="6" s="1"/>
  <c r="G305" i="6"/>
  <c r="G86" i="6"/>
  <c r="I86" i="6" s="1"/>
  <c r="G260" i="6"/>
  <c r="I261" i="6"/>
  <c r="G139" i="6"/>
  <c r="I140" i="6"/>
  <c r="G393" i="6"/>
  <c r="I393" i="6" s="1"/>
  <c r="G414" i="6"/>
  <c r="I414" i="6" s="1"/>
  <c r="I415" i="6"/>
  <c r="I152" i="6"/>
  <c r="G189" i="6"/>
  <c r="I238" i="6"/>
  <c r="G237" i="6"/>
  <c r="I237" i="6" s="1"/>
  <c r="G53" i="6"/>
  <c r="I54" i="6"/>
  <c r="I216" i="6"/>
  <c r="G215" i="6"/>
  <c r="I103" i="6"/>
  <c r="G99" i="6"/>
  <c r="I283" i="6"/>
  <c r="I429" i="6"/>
  <c r="G428" i="6"/>
  <c r="I374" i="6"/>
  <c r="G373" i="6"/>
  <c r="G419" i="6"/>
  <c r="I420" i="6"/>
  <c r="I411" i="6"/>
  <c r="G410" i="6"/>
  <c r="I22" i="6"/>
  <c r="I130" i="6"/>
  <c r="I189" i="6"/>
  <c r="G21" i="6"/>
  <c r="G150" i="6"/>
  <c r="I359" i="6"/>
  <c r="I173" i="6"/>
  <c r="I315" i="6"/>
  <c r="I226" i="6"/>
  <c r="I204" i="6"/>
  <c r="G203" i="6"/>
  <c r="I203" i="6" s="1"/>
  <c r="G58" i="6" l="1"/>
  <c r="I58" i="6" s="1"/>
  <c r="G9" i="6"/>
  <c r="G348" i="6"/>
  <c r="I348" i="6" s="1"/>
  <c r="I349" i="6"/>
  <c r="G320" i="6"/>
  <c r="I320" i="6" s="1"/>
  <c r="G247" i="6"/>
  <c r="I248" i="6"/>
  <c r="I139" i="6"/>
  <c r="G129" i="6"/>
  <c r="G114" i="6" s="1"/>
  <c r="I114" i="6" s="1"/>
  <c r="I151" i="6"/>
  <c r="I260" i="6"/>
  <c r="G259" i="6"/>
  <c r="G149" i="6"/>
  <c r="I150" i="6"/>
  <c r="I21" i="6"/>
  <c r="G265" i="6"/>
  <c r="G188" i="6"/>
  <c r="I188" i="6" s="1"/>
  <c r="G413" i="6"/>
  <c r="I413" i="6" s="1"/>
  <c r="I419" i="6"/>
  <c r="I53" i="6"/>
  <c r="G52" i="6"/>
  <c r="I9" i="6"/>
  <c r="I355" i="6"/>
  <c r="I305" i="6"/>
  <c r="I373" i="6"/>
  <c r="G372" i="6"/>
  <c r="G427" i="6"/>
  <c r="I428" i="6"/>
  <c r="I215" i="6"/>
  <c r="G409" i="6"/>
  <c r="I410" i="6"/>
  <c r="I160" i="6"/>
  <c r="I99" i="6"/>
  <c r="G78" i="6"/>
  <c r="I78" i="6" s="1"/>
  <c r="I129" i="6" l="1"/>
  <c r="I247" i="6"/>
  <c r="G246" i="6"/>
  <c r="I246" i="6" s="1"/>
  <c r="I149" i="6"/>
  <c r="I259" i="6"/>
  <c r="G426" i="6"/>
  <c r="I426" i="6" s="1"/>
  <c r="I427" i="6"/>
  <c r="I372" i="6"/>
  <c r="G353" i="6"/>
  <c r="I52" i="6"/>
  <c r="G51" i="6"/>
  <c r="I354" i="6"/>
  <c r="I409" i="6"/>
  <c r="G408" i="6"/>
  <c r="G264" i="6"/>
  <c r="I264" i="6" s="1"/>
  <c r="I265" i="6"/>
  <c r="G245" i="6" l="1"/>
  <c r="I245" i="6" s="1"/>
  <c r="I353" i="6"/>
  <c r="I408" i="6"/>
  <c r="G407" i="6"/>
  <c r="I407" i="6" s="1"/>
  <c r="I51" i="6"/>
  <c r="G8" i="6"/>
  <c r="I8" i="6" s="1"/>
  <c r="G437" i="6" l="1"/>
  <c r="I437" i="6"/>
</calcChain>
</file>

<file path=xl/sharedStrings.xml><?xml version="1.0" encoding="utf-8"?>
<sst xmlns="http://schemas.openxmlformats.org/spreadsheetml/2006/main" count="2298" uniqueCount="292">
  <si>
    <t>Функционирование высшего должностного лица субъекта Российской Федерации и муниципального образования</t>
  </si>
  <si>
    <t>Мобилизационная и вневойсковая подготовка</t>
  </si>
  <si>
    <t>321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</si>
  <si>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</si>
  <si>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</si>
  <si>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 xml:space="preserve">Охрана семьи и детства </t>
  </si>
  <si>
    <t>006</t>
  </si>
  <si>
    <t>Обеспечение пожарной безопасности</t>
  </si>
  <si>
    <t>05</t>
  </si>
  <si>
    <t>07</t>
  </si>
  <si>
    <t>600</t>
  </si>
  <si>
    <t>611</t>
  </si>
  <si>
    <t>08</t>
  </si>
  <si>
    <t>Социальное обеспечение и иные выплаты населению</t>
  </si>
  <si>
    <t>300</t>
  </si>
  <si>
    <t>11</t>
  </si>
  <si>
    <t>Субсидии бюджетным учреждениям на иные цели</t>
  </si>
  <si>
    <t>612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</si>
  <si>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</si>
  <si>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</si>
  <si>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</si>
  <si>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</si>
  <si>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09</t>
  </si>
  <si>
    <t>10</t>
  </si>
  <si>
    <t>Другие вопросы в области жилищно-коммунального хозяйства</t>
  </si>
  <si>
    <t>Рз</t>
  </si>
  <si>
    <t>Пр</t>
  </si>
  <si>
    <t>02</t>
  </si>
  <si>
    <t>100</t>
  </si>
  <si>
    <t>120</t>
  </si>
  <si>
    <t>200</t>
  </si>
  <si>
    <t>240</t>
  </si>
  <si>
    <t>03</t>
  </si>
  <si>
    <t>Иные бюджетные ассигнования</t>
  </si>
  <si>
    <t>800</t>
  </si>
  <si>
    <t>852</t>
  </si>
  <si>
    <t>Совет народных депутатов города Сельцо</t>
  </si>
  <si>
    <t>06</t>
  </si>
  <si>
    <t>Администрация  города Сельцо Брянской области</t>
  </si>
  <si>
    <t>04</t>
  </si>
  <si>
    <t>Резервные средства</t>
  </si>
  <si>
    <t>870</t>
  </si>
  <si>
    <t>Финансовый отдел администрации города Сельцо Брянской области</t>
  </si>
  <si>
    <t>13</t>
  </si>
  <si>
    <t>700</t>
  </si>
  <si>
    <t>Озеленение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</si>
  <si>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</si>
  <si>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</si>
  <si>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сохранности жилых помещений, закрепленных за детьми-сиротами и детьми, оставшимися без попечения родителей</t>
  </si>
  <si>
    <t>Наименование</t>
  </si>
  <si>
    <t>Физическая культура и спорт</t>
  </si>
  <si>
    <t>Защита населения и территории от чрезвычайных ситуаций природного и техногенного характера, гражданская оборона</t>
  </si>
  <si>
    <t>Культура, кинематография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</si>
  <si>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</si>
  <si>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</si>
  <si>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ЦСР</t>
  </si>
  <si>
    <t>ВР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</si>
  <si>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</si>
  <si>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</si>
  <si>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</si>
  <si>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</si>
  <si>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Мероприятия по землеустройству и землепользованию</t>
  </si>
  <si>
    <t>Жилищно-коммунальное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</si>
  <si>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</si>
  <si>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</si>
  <si>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</si>
  <si>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</si>
  <si>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</si>
  <si>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</t>
  </si>
  <si>
    <t>Библиотеки</t>
  </si>
  <si>
    <t>Социальная политика</t>
  </si>
  <si>
    <t>Пенсионное обеспечение</t>
  </si>
  <si>
    <t>Социальное обеспечение населения</t>
  </si>
  <si>
    <t>Другие вопросы  в области  социальной политики</t>
  </si>
  <si>
    <t>Итого  расходов</t>
  </si>
  <si>
    <t>Другие вопросы в области  культуры, кинематографии</t>
  </si>
  <si>
    <t>001</t>
  </si>
  <si>
    <t>002</t>
  </si>
  <si>
    <t>003</t>
  </si>
  <si>
    <t>004</t>
  </si>
  <si>
    <t>005</t>
  </si>
  <si>
    <t>Национальная оборона</t>
  </si>
  <si>
    <t>Мероприятия в области коммунального хозяйства</t>
  </si>
  <si>
    <t>Благоустройство</t>
  </si>
  <si>
    <t>Уличное освещение</t>
  </si>
  <si>
    <t>Контрольно-счетная комиссия Сельцовского городского округа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</si>
  <si>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</si>
  <si>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</si>
  <si>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</si>
  <si>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>Стипендии</t>
  </si>
  <si>
    <t>340</t>
  </si>
  <si>
    <t>810</t>
  </si>
  <si>
    <t>Молодежная политика и оздоровление детей</t>
  </si>
  <si>
    <t>Дорожное хозяйство (дорожные фонды)</t>
  </si>
  <si>
    <t xml:space="preserve">Организация мест захоронения </t>
  </si>
  <si>
    <t>630</t>
  </si>
  <si>
    <t>рублей</t>
  </si>
  <si>
    <t>Массовый спорт</t>
  </si>
  <si>
    <t>Обеспечение деятельности главы исполнительно-распорядительного органа муниципального образования</t>
  </si>
  <si>
    <t>Обеспечение деятельности главы муниципального образования</t>
  </si>
  <si>
    <t>Обеспечение деятельности председателя контрольно-счетного органа муниципального образования и его заместителей</t>
  </si>
  <si>
    <t>Руководство и управление в сфере установленных функций органов местного самоуправления</t>
  </si>
  <si>
    <t>Учреждения, обеспечивающие оказание услуг в сфере культуры</t>
  </si>
  <si>
    <t>Общеобразовательные организации</t>
  </si>
  <si>
    <t>Организации дополнительного образования</t>
  </si>
  <si>
    <t>Учреждения, обеспечивающие оказание услуг в сфере образования</t>
  </si>
  <si>
    <t>Детско-юношеские спортивные школы</t>
  </si>
  <si>
    <t>Повышение энергетической эффективности и обеспечение энергосбережения</t>
  </si>
  <si>
    <t>Мероприятия в сфере пожарной безопасности</t>
  </si>
  <si>
    <t>Материально-техническое,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</si>
  <si>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</si>
  <si>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Финансовое обеспечение деятельности муниципальных общеобразовательных организаций, имеющих государственную аккредитацию негосударственных общеобразовательных организаций в части реализации ими государственного стандарта общего образования</t>
  </si>
  <si>
    <t>Финансовое обеспечение получения дошкольного образования в дошкольных образовательных организациях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</si>
  <si>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</si>
  <si>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</t>
  </si>
  <si>
    <t>Обслуживание муниципального внутреннего долга</t>
  </si>
  <si>
    <t>Обеспечение сохранности автомобильных дорог местного значения и условий безопасности движения по ним</t>
  </si>
  <si>
    <t>Повышение безопасности дорожного движения</t>
  </si>
  <si>
    <t>Социальные выплаты молодым семьям на приобретение жилья</t>
  </si>
  <si>
    <t>Ежемесячная доплата к государственной пенсии лицам, замещавшим должности муниципальной службы в соответствии с Решением Совета народных депутатов города Сельцо от 26 июня 2008 года №4-732 "Об утверждении Положения о порядке установления, выплаты и перерасчета пенсии за выслугу лет лицам, замещавшим должности муниципальной службы муниципального образования Сельцовский городской округ"</t>
  </si>
  <si>
    <t>Оценка имущества, признание прав и регулирование имущественных отношений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</si>
  <si>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</si>
  <si>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Оказание государственной поддержки спортивным сборным командам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</si>
  <si>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</si>
  <si>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Поддержка малого и среднего предпринимательства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</si>
  <si>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</si>
  <si>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Функционирование централизованной бухгалтерии администрации города Сельцо Брянской области</t>
  </si>
  <si>
    <t>Функционирование Единой дежурной диспетчерской службы муниципального образования</t>
  </si>
  <si>
    <t>Учреждения психолого-медико-социального сопровождения</t>
  </si>
  <si>
    <t>Дворцы и дома культуры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</si>
  <si>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</si>
  <si>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</si>
  <si>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01 0 1010</t>
  </si>
  <si>
    <t>01 0 1001</t>
  </si>
  <si>
    <t>01 0 1740</t>
  </si>
  <si>
    <t>01 0 8002</t>
  </si>
  <si>
    <t>01 0 1202</t>
  </si>
  <si>
    <t>01 0 5118</t>
  </si>
  <si>
    <t>01 0 8003</t>
  </si>
  <si>
    <t>Расходы на выплаты персоналу казенных учреждений</t>
  </si>
  <si>
    <t>110</t>
  </si>
  <si>
    <t>01 0 1204</t>
  </si>
  <si>
    <t>01 1 1129</t>
  </si>
  <si>
    <t>01 0 1619</t>
  </si>
  <si>
    <t>01 0 1617</t>
  </si>
  <si>
    <t>01 0 1742</t>
  </si>
  <si>
    <t>01 0 1790</t>
  </si>
  <si>
    <t>Отдельные мероприятия по улучшению условий и охраны труда</t>
  </si>
  <si>
    <t>01 6 8011</t>
  </si>
  <si>
    <t>01 0 1863</t>
  </si>
  <si>
    <t>01 0 8004</t>
  </si>
  <si>
    <t>Субсидии юридическим лицам (кроме некоммерческих организаций), индивидуальным предпринимателям, физическим лицам</t>
  </si>
  <si>
    <t>01 0 8005</t>
  </si>
  <si>
    <t>01 0 8006</t>
  </si>
  <si>
    <t>01 0 8007</t>
  </si>
  <si>
    <t xml:space="preserve">Прочие мероприятия по благоустройству городских округов </t>
  </si>
  <si>
    <t>01 0 8008</t>
  </si>
  <si>
    <t>01 3 1128</t>
  </si>
  <si>
    <t>01 0 1097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</si>
  <si>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</si>
  <si>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01 0 1651</t>
  </si>
  <si>
    <t>Пособия, компенсации и иные социальные выплаты гражданам, кроме публичных нормативных обязательств</t>
  </si>
  <si>
    <t>01 0 1671</t>
  </si>
  <si>
    <t>01 2 1620</t>
  </si>
  <si>
    <t>01 0 1652</t>
  </si>
  <si>
    <t>01 0 5260</t>
  </si>
  <si>
    <t>01 0 5082</t>
  </si>
  <si>
    <t>01 0 1672</t>
  </si>
  <si>
    <r>
      <rPr>
        <sz val="12"/>
        <color indexed="10"/>
        <rFont val="Times New Roman"/>
        <family val="1"/>
        <charset val="204"/>
      </rPr>
      <t>Профилактика безнадзорности и  правонарушений несовершеннолетних</t>
    </r>
    <r>
      <rPr>
        <sz val="12"/>
        <color indexed="8"/>
        <rFont val="Times New Roman"/>
        <family val="1"/>
        <charset val="204"/>
      </rPr>
      <t>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  </r>
  </si>
  <si>
    <r>
      <t xml:space="preserve">Профилактика безнадзорности и  правонарушений несовершеннолетних,  </t>
    </r>
    <r>
      <rPr>
        <sz val="12"/>
        <color indexed="10"/>
        <rFont val="Times New Roman"/>
        <family val="1"/>
        <charset val="204"/>
      </rPr>
      <t>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  </r>
  </si>
  <si>
    <r>
      <t>Организация и осуществление деятельности по опеке и попечительству,</t>
    </r>
    <r>
      <rPr>
        <sz val="12"/>
        <color indexed="10"/>
        <rFont val="Times New Roman"/>
        <family val="1"/>
        <charset val="204"/>
      </rPr>
      <t xml:space="preserve">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  </r>
  </si>
  <si>
    <r>
      <rPr>
        <sz val="12"/>
        <color indexed="10"/>
        <rFont val="Times New Roman"/>
        <family val="1"/>
        <charset val="204"/>
      </rPr>
      <t>Организация и осуществление деятельности по опеке и попечительству</t>
    </r>
    <r>
      <rPr>
        <sz val="12"/>
        <color indexed="8"/>
        <rFont val="Times New Roman"/>
        <family val="1"/>
        <charset val="204"/>
      </rPr>
      <t>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  </r>
  </si>
  <si>
    <t>Отдельные мероприятия по развитию и реализации демографической политики</t>
  </si>
  <si>
    <t>01 5 1696</t>
  </si>
  <si>
    <t>04 4 1131</t>
  </si>
  <si>
    <t>Отдельные мероприятия по развитию и реализации социальной политики</t>
  </si>
  <si>
    <t>01 0 8012</t>
  </si>
  <si>
    <t xml:space="preserve">10 </t>
  </si>
  <si>
    <t>Субсидии некоммерческим организациям (за исключением государственных (муниципальных) учреждений)</t>
  </si>
  <si>
    <t>01 4 1761</t>
  </si>
  <si>
    <t>01 4 1763</t>
  </si>
  <si>
    <t>Предоставление субсидий бюджетным, автономным учреждениям и иным некоммерческим организациям</t>
  </si>
  <si>
    <t>70 0 1012</t>
  </si>
  <si>
    <t>02 0 1010</t>
  </si>
  <si>
    <t>02 0 1580</t>
  </si>
  <si>
    <t>Дошкольные образовательные организации</t>
  </si>
  <si>
    <t>03 2 1063</t>
  </si>
  <si>
    <t>03 2 1471</t>
  </si>
  <si>
    <t>03 2 1064</t>
  </si>
  <si>
    <t>03 2 1470</t>
  </si>
  <si>
    <t>03 1 1010</t>
  </si>
  <si>
    <t>03 1 1074</t>
  </si>
  <si>
    <t>03 3 1477</t>
  </si>
  <si>
    <t>03 2 1475</t>
  </si>
  <si>
    <t>03 2 8009</t>
  </si>
  <si>
    <t>03 3 1478</t>
  </si>
  <si>
    <t>04 3 1066</t>
  </si>
  <si>
    <t>04 2 8010</t>
  </si>
  <si>
    <t>04 2 1054</t>
  </si>
  <si>
    <t>04 2 1424</t>
  </si>
  <si>
    <t>04 1 1010</t>
  </si>
  <si>
    <t>04 1 1062</t>
  </si>
  <si>
    <t>70 0 1004</t>
  </si>
  <si>
    <t>70 0 1010</t>
  </si>
  <si>
    <t>ГРБС</t>
  </si>
  <si>
    <t>Итого Публичные нормативные обязательства</t>
  </si>
  <si>
    <t>Иные закупки товаров, работ и услуг для обеспечения государственных (муниципальных) нужд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</si>
  <si>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перерасчета муниципальной пенсии за выслугу лет выборному должностному лицу местного самоуправления Сельцовского городского округа"</t>
  </si>
  <si>
    <t>Противодействие злоупотреблению наркотиками и их незаконному обороту</t>
  </si>
  <si>
    <t>04 4 1130</t>
  </si>
  <si>
    <t>70 0 1006</t>
  </si>
  <si>
    <t>Софинансирование объектов капитальных вложений муниципальной собственности</t>
  </si>
  <si>
    <t>01 0 1127</t>
  </si>
  <si>
    <t>Бюджетные инвестиции</t>
  </si>
  <si>
    <t>410</t>
  </si>
  <si>
    <t>400</t>
  </si>
  <si>
    <t>01 0 8013</t>
  </si>
  <si>
    <t>Совершенствование системы профилактики правонарушений и усиление борьбы с преступностью</t>
  </si>
  <si>
    <t>14</t>
  </si>
  <si>
    <t>04 4 1207</t>
  </si>
  <si>
    <t>Другие вопросы в области национальной безопасности и правоохранительной деятельности</t>
  </si>
  <si>
    <t>Отдельные мероприятия по развитию образования</t>
  </si>
  <si>
    <t>03 2 1482</t>
  </si>
  <si>
    <t>Мероприятия по проведению оздоровительной кампании детей</t>
  </si>
  <si>
    <t>03 2 1479</t>
  </si>
  <si>
    <t>03 2 8014</t>
  </si>
  <si>
    <t>Организация отдыха детей в каникулярное время в лагерях с дневным пребыванием на базе образовательных организаций</t>
  </si>
  <si>
    <t>Дополнительные меры государственной поддержки обучающихся</t>
  </si>
  <si>
    <t>03 2 1473</t>
  </si>
  <si>
    <t>Субсидии на модернизацию региональных систем дошкольного образования</t>
  </si>
  <si>
    <t>01 0 5059</t>
  </si>
  <si>
    <t>Устройство детских площадок в местах общего пользования</t>
  </si>
  <si>
    <t>01 0 8015</t>
  </si>
  <si>
    <t xml:space="preserve">Жилищное хозяйство
</t>
  </si>
  <si>
    <t>Обеспечение мероприятий по капитальному ремонту многоквартирных домов за счет средств бюджетов</t>
  </si>
  <si>
    <t>01 0 9601</t>
  </si>
  <si>
    <t>Предоставление субсидий  бюджетным,
автономным учреждениям и иным некоммерческим организациям</t>
  </si>
  <si>
    <t>Здравоохранение</t>
  </si>
  <si>
    <t>Другие вопросы в области здравоохранения</t>
  </si>
  <si>
    <t>Кадровая политика в сфере здравоохранения на территории Сельцовского городского округа</t>
  </si>
  <si>
    <t>01 0 8016</t>
  </si>
  <si>
    <t>Обеспечение мероприятий по капитальному ремонту муниципального  имущества в многоквартирных домах</t>
  </si>
  <si>
    <t>01 0 8017</t>
  </si>
  <si>
    <t>01 0 8001</t>
  </si>
  <si>
    <t>Отдельные мероприятия по развитию спорта</t>
  </si>
  <si>
    <t>01 0 1764</t>
  </si>
  <si>
    <t>Уплата членских взносов в организации, членами которой являются муниципальное образование "Сельцовский городской округ", администрация города Сельцо Брянской области</t>
  </si>
  <si>
    <t>Капитальные вложения в объекты государственной (муниципальной) собственности</t>
  </si>
  <si>
    <t>Уплата прочих налогов, сборов</t>
  </si>
  <si>
    <t xml:space="preserve"> 2015 год</t>
  </si>
  <si>
    <t>70 0 1005</t>
  </si>
  <si>
    <t>Сельское хозяйство и рыболовство</t>
  </si>
  <si>
    <t>01 0 1251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</si>
  <si>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</si>
  <si>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Осуществление первичного воинского учета на территориях, где отсутствуют военные комиссариаты,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</si>
  <si>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</si>
  <si>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деятельности депутатов Совета народных депутатов города Сельцо</t>
  </si>
  <si>
    <t>Мероприятия по работе с семьей, детьми и молодежью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</si>
  <si>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</si>
  <si>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01 0 8019</t>
  </si>
  <si>
    <t>Организация и проведение на территории города Сельцо Брянской области мероприятий по отлову безнадзорных животных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</si>
  <si>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</si>
  <si>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Резервный фонд администрации города Сельцо Брянской области </t>
  </si>
  <si>
    <t>Содержание автомобильных дорог общего пользования местного значения и искусственных сооружений на них</t>
  </si>
  <si>
    <t>Капитальный ремонт и ремонт автомобильных дорог общего пользования местного значения и искусственных сооружений на них</t>
  </si>
  <si>
    <t>01 0 8020</t>
  </si>
  <si>
    <t>Ремонт и содержание муниципального имущества</t>
  </si>
  <si>
    <t>01 0 8021</t>
  </si>
  <si>
    <t>01 0 1126</t>
  </si>
  <si>
    <t>Бюджетные инвестиции в объекты капитальных вложений муниципальной собственности</t>
  </si>
  <si>
    <t>Создание многофункционального центра предоставления государственных и муниципальных услуг</t>
  </si>
  <si>
    <t>01 0 8022</t>
  </si>
  <si>
    <t>850</t>
  </si>
  <si>
    <t>610</t>
  </si>
  <si>
    <t>320</t>
  </si>
  <si>
    <t>310</t>
  </si>
  <si>
    <t>Субсидии бюджетным учреждениям</t>
  </si>
  <si>
    <t xml:space="preserve">Социальные выплаты гражданам, кроме публичных нормативных социальных выплат
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</si>
  <si>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</si>
  <si>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</si>
  <si>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Публичные нормативные социальные выплаты гражданам</t>
  </si>
  <si>
    <t>Изменения 2015 года июнь</t>
  </si>
  <si>
    <t>Повышение качества и доступности предоставления государственных и муниципальных услуг</t>
  </si>
  <si>
    <t>01 0 1864</t>
  </si>
  <si>
    <t>Создание и развитие сети многофункциональных центров предоставления государственных и муниципальных услуг в рамках подпрограммы "Совершенствование государственного и муниципального управления" государственной программы Российской Федерации "Экономическое развитие и инновационная экономика"</t>
  </si>
  <si>
    <t>01 0 5392</t>
  </si>
  <si>
    <t>Расходы местного бюджета по ведомственной структуре за 1 полугодие 2015 года</t>
  </si>
  <si>
    <t xml:space="preserve"> Утверждено на 2015 год</t>
  </si>
  <si>
    <t>Уточненная бюджетная роспись на 2015 год</t>
  </si>
  <si>
    <t>Кассовое исполнение за 1 полугодие 2015 года</t>
  </si>
  <si>
    <t>Процент исполнения к уточненной бюджетной росписи</t>
  </si>
  <si>
    <t>Приложение 2                                                                     к постановлению администрации города Сельцо Брянской области от 10 августа 2015 года №426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</si>
</sst>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&quot;р.&quot;_-;\-* #,##0&quot;р.&quot;_-;_-* &quot;-&quot;&quot;р.&quot;_-;_-@_-"/>
    <numFmt numFmtId="44" formatCode="_-* #,##0.00&quot;р.&quot;_-;\-* #,##0.00&quot;р.&quot;_-;_-* &quot;-&quot;??&quot;р.&quot;_-;_-@_-"/>
    <numFmt numFmtId="164" formatCode="0.0%"/>
  </numFmts>
  <fonts count="41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56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Arial Cyr"/>
      <charset val="204"/>
    </font>
    <font>
      <i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i/>
      <sz val="10"/>
      <name val="Arial Cyr"/>
      <charset val="204"/>
    </font>
    <font>
      <sz val="11.95"/>
      <color indexed="8"/>
      <name val="Times New Roman"/>
      <family val="1"/>
      <charset val="204"/>
    </font>
    <font>
      <i/>
      <sz val="11.95"/>
      <color indexed="8"/>
      <name val="Times New Roman"/>
      <family val="1"/>
      <charset val="204"/>
    </font>
    <font>
      <b/>
      <sz val="11.95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0"/>
      <color rgb="FF000000"/>
      <name val="Arial"/>
      <family val="2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3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50">
    <xf numFmtId="0" fontId="0" fillId="0" borderId="0" xfId="0"/>
    <xf numFmtId="0" fontId="10" fillId="0" borderId="0" xfId="0" applyFont="1"/>
    <xf numFmtId="0" fontId="5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9" fillId="0" borderId="0" xfId="0" applyFont="1"/>
    <xf numFmtId="0" fontId="15" fillId="0" borderId="1" xfId="0" applyFont="1" applyBorder="1" applyAlignment="1">
      <alignment vertical="top" wrapText="1"/>
    </xf>
    <xf numFmtId="0" fontId="5" fillId="0" borderId="0" xfId="0" applyFont="1"/>
    <xf numFmtId="0" fontId="17" fillId="0" borderId="0" xfId="0" applyFont="1"/>
    <xf numFmtId="0" fontId="18" fillId="0" borderId="0" xfId="0" applyFont="1"/>
    <xf numFmtId="0" fontId="8" fillId="0" borderId="0" xfId="0" applyFont="1"/>
    <xf numFmtId="0" fontId="7" fillId="2" borderId="1" xfId="0" applyFont="1" applyFill="1" applyBorder="1" applyAlignment="1">
      <alignment vertical="top" wrapText="1"/>
    </xf>
    <xf numFmtId="0" fontId="19" fillId="0" borderId="0" xfId="0" applyFont="1"/>
    <xf numFmtId="0" fontId="0" fillId="0" borderId="0" xfId="0" applyFill="1"/>
    <xf numFmtId="0" fontId="16" fillId="0" borderId="0" xfId="0" applyFont="1"/>
    <xf numFmtId="0" fontId="2" fillId="0" borderId="1" xfId="0" applyFont="1" applyBorder="1" applyAlignment="1">
      <alignment vertical="top" wrapText="1"/>
    </xf>
    <xf numFmtId="0" fontId="20" fillId="0" borderId="0" xfId="0" applyFont="1"/>
    <xf numFmtId="0" fontId="1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15" fillId="0" borderId="1" xfId="0" applyFont="1" applyBorder="1"/>
    <xf numFmtId="0" fontId="14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left" vertical="center" wrapText="1"/>
    </xf>
    <xf numFmtId="0" fontId="23" fillId="0" borderId="1" xfId="3" applyNumberFormat="1" applyFont="1" applyFill="1" applyBorder="1" applyAlignment="1">
      <alignment horizontal="left" vertical="center" wrapText="1"/>
    </xf>
    <xf numFmtId="0" fontId="23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0" fillId="0" borderId="0" xfId="0" applyFont="1"/>
    <xf numFmtId="49" fontId="11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21" fillId="0" borderId="1" xfId="3" applyNumberFormat="1" applyFont="1" applyFill="1" applyBorder="1" applyAlignment="1">
      <alignment horizontal="center" vertical="center" wrapText="1"/>
    </xf>
    <xf numFmtId="0" fontId="22" fillId="0" borderId="1" xfId="3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24" fillId="0" borderId="1" xfId="2" applyNumberFormat="1" applyFont="1" applyFill="1" applyBorder="1" applyAlignment="1">
      <alignment horizontal="center" vertical="center" wrapText="1"/>
    </xf>
    <xf numFmtId="0" fontId="25" fillId="0" borderId="1" xfId="2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7" fillId="3" borderId="0" xfId="0" applyFont="1" applyFill="1" applyBorder="1"/>
    <xf numFmtId="0" fontId="28" fillId="3" borderId="0" xfId="0" applyFont="1" applyFill="1" applyBorder="1" applyAlignment="1">
      <alignment horizontal="center" vertical="top" wrapText="1"/>
    </xf>
    <xf numFmtId="0" fontId="29" fillId="3" borderId="0" xfId="0" applyFont="1" applyFill="1" applyBorder="1"/>
    <xf numFmtId="0" fontId="14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vertical="top" wrapText="1"/>
    </xf>
    <xf numFmtId="0" fontId="30" fillId="0" borderId="0" xfId="0" applyFont="1" applyAlignment="1">
      <alignment horizontal="right"/>
    </xf>
    <xf numFmtId="0" fontId="0" fillId="0" borderId="0" xfId="0" applyAlignment="1"/>
    <xf numFmtId="0" fontId="6" fillId="2" borderId="0" xfId="0" applyFont="1" applyFill="1" applyAlignment="1">
      <alignment horizontal="center" wrapText="1"/>
    </xf>
    <xf numFmtId="4" fontId="31" fillId="0" borderId="1" xfId="0" applyNumberFormat="1" applyFont="1" applyBorder="1" applyAlignment="1">
      <alignment horizontal="right" vertical="center" wrapText="1"/>
    </xf>
    <xf numFmtId="4" fontId="26" fillId="0" borderId="1" xfId="0" applyNumberFormat="1" applyFont="1" applyBorder="1" applyAlignment="1">
      <alignment horizontal="right" vertical="center" wrapText="1"/>
    </xf>
    <xf numFmtId="4" fontId="32" fillId="0" borderId="1" xfId="0" applyNumberFormat="1" applyFont="1" applyBorder="1" applyAlignment="1">
      <alignment horizontal="right" vertical="center" wrapText="1"/>
    </xf>
    <xf numFmtId="0" fontId="3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4" fontId="7" fillId="4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 wrapText="1"/>
    </xf>
    <xf numFmtId="0" fontId="34" fillId="0" borderId="1" xfId="0" applyFont="1" applyBorder="1" applyAlignment="1">
      <alignment vertical="top" wrapText="1"/>
    </xf>
    <xf numFmtId="49" fontId="34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vertical="top" wrapText="1"/>
    </xf>
    <xf numFmtId="49" fontId="37" fillId="0" borderId="1" xfId="0" applyNumberFormat="1" applyFont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38" fillId="3" borderId="0" xfId="0" applyNumberFormat="1" applyFont="1" applyFill="1" applyBorder="1" applyAlignment="1">
      <alignment horizontal="right"/>
    </xf>
    <xf numFmtId="0" fontId="26" fillId="2" borderId="1" xfId="0" applyFont="1" applyFill="1" applyBorder="1" applyAlignment="1">
      <alignment horizontal="left" wrapText="1"/>
    </xf>
    <xf numFmtId="0" fontId="35" fillId="0" borderId="1" xfId="0" applyFont="1" applyBorder="1" applyAlignment="1">
      <alignment vertical="top" wrapText="1"/>
    </xf>
    <xf numFmtId="0" fontId="35" fillId="0" borderId="1" xfId="0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4" fontId="35" fillId="0" borderId="1" xfId="0" applyNumberFormat="1" applyFont="1" applyBorder="1" applyAlignment="1">
      <alignment horizontal="right" vertical="center" wrapText="1"/>
    </xf>
    <xf numFmtId="4" fontId="37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12" fillId="3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30" fillId="0" borderId="0" xfId="0" applyNumberFormat="1" applyFont="1" applyAlignment="1">
      <alignment horizontal="right"/>
    </xf>
    <xf numFmtId="4" fontId="6" fillId="2" borderId="0" xfId="0" applyNumberFormat="1" applyFont="1" applyFill="1" applyAlignment="1">
      <alignment horizontal="right" wrapText="1"/>
    </xf>
    <xf numFmtId="4" fontId="16" fillId="0" borderId="0" xfId="0" applyNumberFormat="1" applyFont="1" applyBorder="1" applyAlignment="1">
      <alignment horizontal="right" wrapText="1"/>
    </xf>
    <xf numFmtId="4" fontId="33" fillId="0" borderId="0" xfId="0" applyNumberFormat="1" applyFont="1" applyAlignment="1">
      <alignment horizontal="right"/>
    </xf>
    <xf numFmtId="4" fontId="2" fillId="0" borderId="1" xfId="0" applyNumberFormat="1" applyFont="1" applyFill="1" applyBorder="1" applyAlignment="1">
      <alignment horizontal="right" vertical="center" wrapText="1"/>
    </xf>
    <xf numFmtId="4" fontId="7" fillId="5" borderId="1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0" fillId="0" borderId="0" xfId="0" applyAlignment="1">
      <alignment wrapText="1"/>
    </xf>
    <xf numFmtId="4" fontId="7" fillId="6" borderId="1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29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32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 wrapText="1"/>
    </xf>
    <xf numFmtId="164" fontId="26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7" fillId="5" borderId="1" xfId="0" applyNumberFormat="1" applyFont="1" applyFill="1" applyBorder="1" applyAlignment="1">
      <alignment horizontal="right" vertical="center" wrapText="1"/>
    </xf>
    <xf numFmtId="164" fontId="35" fillId="0" borderId="1" xfId="0" applyNumberFormat="1" applyFont="1" applyBorder="1" applyAlignment="1">
      <alignment horizontal="right" vertical="center" wrapText="1"/>
    </xf>
    <xf numFmtId="164" fontId="37" fillId="0" borderId="1" xfId="0" applyNumberFormat="1" applyFont="1" applyBorder="1" applyAlignment="1">
      <alignment horizontal="right" vertical="center" wrapText="1"/>
    </xf>
    <xf numFmtId="164" fontId="38" fillId="3" borderId="0" xfId="0" applyNumberFormat="1" applyFont="1" applyFill="1" applyBorder="1" applyAlignment="1">
      <alignment horizontal="right"/>
    </xf>
    <xf numFmtId="0" fontId="0" fillId="0" borderId="0" xfId="0" applyAlignment="1"/>
    <xf numFmtId="0" fontId="30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6" fillId="2" borderId="0" xfId="0" applyFont="1" applyFill="1" applyAlignment="1">
      <alignment horizontal="center" wrapText="1"/>
    </xf>
    <xf numFmtId="0" fontId="40" fillId="0" borderId="0" xfId="0" applyFont="1" applyAlignment="1">
      <alignment wrapText="1"/>
    </xf>
  </cellXfs>
  <cellStyles count="4">
    <cellStyle name="Normal" xfId="1"/>
    <cellStyle name="Денежный" xfId="2" builtinId="4"/>
    <cellStyle name="Денежный [0]" xfId="3" builtinId="7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S438"/>
  <sheetViews>
    <sheetView tabSelected="1" view="pageBreakPreview" zoomScale="85" zoomScaleSheetLayoutView="85" workbookViewId="0">
      <selection activeCell="J6" sqref="J6"/>
    </sheetView>
  </sheetViews>
  <sheetFormatPr defaultRowHeight="12.75" x14ac:dyDescent="0.2"/>
  <cols>
    <col min="1" max="1" width="46.42578125" style="1" customWidth="1"/>
    <col min="2" max="2" width="10.5703125" customWidth="1"/>
    <col min="3" max="3" width="6.140625" customWidth="1"/>
    <col min="4" max="4" width="6.28515625" customWidth="1"/>
    <col min="5" max="5" width="15.7109375" customWidth="1"/>
    <col min="6" max="6" width="5" customWidth="1"/>
    <col min="7" max="7" width="20.28515625" style="79" hidden="1" customWidth="1"/>
    <col min="8" max="8" width="21.85546875" style="118" hidden="1" customWidth="1"/>
    <col min="9" max="9" width="18.42578125" style="79" customWidth="1"/>
    <col min="10" max="10" width="18.5703125" customWidth="1"/>
    <col min="11" max="11" width="16.5703125" customWidth="1"/>
    <col min="12" max="12" width="13.140625" customWidth="1"/>
  </cols>
  <sheetData>
    <row r="1" spans="1:19" ht="52.5" customHeight="1" x14ac:dyDescent="0.25">
      <c r="A1" s="31"/>
      <c r="B1" s="31"/>
      <c r="C1" s="31"/>
      <c r="D1" s="31"/>
      <c r="E1" s="31"/>
      <c r="F1" s="31"/>
      <c r="G1" s="73"/>
      <c r="H1" s="115"/>
      <c r="I1" s="73"/>
      <c r="J1" s="149" t="s">
        <v>291</v>
      </c>
      <c r="K1" s="149"/>
      <c r="L1" s="149"/>
      <c r="M1" s="74"/>
      <c r="N1" s="74"/>
      <c r="O1" s="74"/>
      <c r="P1" s="74"/>
      <c r="Q1" s="74"/>
      <c r="R1" s="74"/>
    </row>
    <row r="2" spans="1:19" ht="36.6" customHeight="1" x14ac:dyDescent="0.2">
      <c r="A2" s="31"/>
      <c r="B2" s="31"/>
      <c r="C2" s="31"/>
      <c r="D2" s="31"/>
      <c r="E2" s="146"/>
      <c r="F2" s="147"/>
      <c r="G2" s="147"/>
      <c r="H2" s="147"/>
      <c r="I2" s="147"/>
      <c r="J2" s="122"/>
      <c r="O2" s="121"/>
      <c r="P2" s="121"/>
      <c r="Q2" s="121"/>
      <c r="R2" s="121"/>
    </row>
    <row r="3" spans="1:19" ht="28.5" customHeight="1" x14ac:dyDescent="0.3">
      <c r="A3" s="148" t="s">
        <v>286</v>
      </c>
      <c r="B3" s="148"/>
      <c r="C3" s="148"/>
      <c r="D3" s="148"/>
      <c r="E3" s="148"/>
      <c r="F3" s="148"/>
      <c r="G3" s="148"/>
      <c r="H3" s="145"/>
      <c r="I3" s="145"/>
      <c r="J3" s="145"/>
      <c r="K3" s="145"/>
      <c r="L3" s="145"/>
    </row>
    <row r="4" spans="1:19" ht="13.5" customHeight="1" x14ac:dyDescent="0.3">
      <c r="A4" s="75"/>
      <c r="B4" s="75"/>
      <c r="C4" s="75"/>
      <c r="D4" s="75"/>
      <c r="E4" s="75"/>
      <c r="F4" s="75"/>
      <c r="G4" s="63"/>
      <c r="H4" s="116"/>
      <c r="I4" s="63"/>
      <c r="J4" s="145"/>
      <c r="K4" s="145"/>
      <c r="L4" s="145"/>
      <c r="M4" s="145"/>
      <c r="N4" s="145"/>
      <c r="O4" s="145"/>
      <c r="P4" s="145"/>
      <c r="Q4" s="145"/>
      <c r="R4" s="145"/>
      <c r="S4" s="145"/>
    </row>
    <row r="5" spans="1:19" ht="21" customHeight="1" x14ac:dyDescent="0.25">
      <c r="A5" s="2"/>
      <c r="B5" s="2"/>
      <c r="C5" s="2"/>
      <c r="D5" s="2"/>
      <c r="E5" s="2"/>
      <c r="F5" s="31"/>
      <c r="G5" s="27" t="s">
        <v>96</v>
      </c>
      <c r="H5" s="117" t="s">
        <v>96</v>
      </c>
      <c r="L5" s="27" t="s">
        <v>96</v>
      </c>
    </row>
    <row r="6" spans="1:19" ht="90" customHeight="1" x14ac:dyDescent="0.2">
      <c r="A6" s="3" t="s">
        <v>49</v>
      </c>
      <c r="B6" s="3" t="s">
        <v>204</v>
      </c>
      <c r="C6" s="3" t="s">
        <v>25</v>
      </c>
      <c r="D6" s="3" t="s">
        <v>26</v>
      </c>
      <c r="E6" s="3" t="s">
        <v>55</v>
      </c>
      <c r="F6" s="3" t="s">
        <v>56</v>
      </c>
      <c r="G6" s="3" t="s">
        <v>249</v>
      </c>
      <c r="H6" s="81" t="s">
        <v>281</v>
      </c>
      <c r="I6" s="125" t="s">
        <v>287</v>
      </c>
      <c r="J6" s="125" t="s">
        <v>288</v>
      </c>
      <c r="K6" s="125" t="s">
        <v>289</v>
      </c>
      <c r="L6" s="125" t="s">
        <v>290</v>
      </c>
    </row>
    <row r="7" spans="1:19" ht="15.75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80">
        <v>7</v>
      </c>
      <c r="H7" s="80">
        <v>7</v>
      </c>
      <c r="I7" s="80">
        <v>7</v>
      </c>
      <c r="J7" s="124"/>
      <c r="K7" s="124"/>
      <c r="L7" s="124"/>
    </row>
    <row r="8" spans="1:19" s="8" customFormat="1" ht="36.75" customHeight="1" x14ac:dyDescent="0.25">
      <c r="A8" s="7" t="s">
        <v>38</v>
      </c>
      <c r="B8" s="33" t="s">
        <v>76</v>
      </c>
      <c r="C8" s="33"/>
      <c r="D8" s="34"/>
      <c r="E8" s="34"/>
      <c r="F8" s="35"/>
      <c r="G8" s="82">
        <f>G9+G51+G58+G78+G114+G149+G188+G237</f>
        <v>68383827.930000007</v>
      </c>
      <c r="H8" s="82">
        <f>H9+H51+H58+H78+H114+H149+H188+H237</f>
        <v>24800149.199999999</v>
      </c>
      <c r="I8" s="82">
        <f>SUM(G8:H8)</f>
        <v>93183977.13000001</v>
      </c>
      <c r="J8" s="82">
        <f t="shared" ref="J8:K8" si="0">J9+J51+J58+J78+J114+J149+J188+J237</f>
        <v>93407978.480000004</v>
      </c>
      <c r="K8" s="82">
        <f t="shared" si="0"/>
        <v>59497370.700000003</v>
      </c>
      <c r="L8" s="126">
        <f>K8/J8</f>
        <v>0.63696240586920794</v>
      </c>
    </row>
    <row r="9" spans="1:19" s="8" customFormat="1" ht="17.25" customHeight="1" x14ac:dyDescent="0.25">
      <c r="A9" s="7" t="s">
        <v>57</v>
      </c>
      <c r="B9" s="32" t="s">
        <v>76</v>
      </c>
      <c r="C9" s="32" t="s">
        <v>46</v>
      </c>
      <c r="D9" s="34"/>
      <c r="E9" s="34"/>
      <c r="F9" s="35"/>
      <c r="G9" s="82">
        <f>G10+G21</f>
        <v>13138107</v>
      </c>
      <c r="H9" s="82">
        <f>H10+H21</f>
        <v>3940082</v>
      </c>
      <c r="I9" s="82">
        <f t="shared" ref="I9:I83" si="1">SUM(G9:H9)</f>
        <v>17078189</v>
      </c>
      <c r="J9" s="82">
        <f t="shared" ref="J9:K9" si="2">J10+J21</f>
        <v>17302190.350000001</v>
      </c>
      <c r="K9" s="82">
        <f t="shared" si="2"/>
        <v>6195535.1200000001</v>
      </c>
      <c r="L9" s="126">
        <f t="shared" ref="L9:L76" si="3">K9/J9</f>
        <v>0.35807808113728212</v>
      </c>
    </row>
    <row r="10" spans="1:19" ht="80.25" customHeight="1" x14ac:dyDescent="0.2">
      <c r="A10" s="4" t="s">
        <v>19</v>
      </c>
      <c r="B10" s="32" t="s">
        <v>76</v>
      </c>
      <c r="C10" s="32" t="s">
        <v>46</v>
      </c>
      <c r="D10" s="32" t="s">
        <v>39</v>
      </c>
      <c r="E10" s="28"/>
      <c r="F10" s="36"/>
      <c r="G10" s="81">
        <f>G11+G14</f>
        <v>10426311</v>
      </c>
      <c r="H10" s="81">
        <f>H11+H14</f>
        <v>65082</v>
      </c>
      <c r="I10" s="81">
        <f t="shared" si="1"/>
        <v>10491393</v>
      </c>
      <c r="J10" s="81">
        <f t="shared" ref="J10:K10" si="4">J11+J14</f>
        <v>10491393</v>
      </c>
      <c r="K10" s="81">
        <f t="shared" si="4"/>
        <v>5333401.66</v>
      </c>
      <c r="L10" s="127">
        <f t="shared" si="3"/>
        <v>0.50835972496693238</v>
      </c>
    </row>
    <row r="11" spans="1:19" ht="47.25" x14ac:dyDescent="0.2">
      <c r="A11" s="5" t="s">
        <v>98</v>
      </c>
      <c r="B11" s="37" t="s">
        <v>76</v>
      </c>
      <c r="C11" s="37" t="s">
        <v>46</v>
      </c>
      <c r="D11" s="37" t="s">
        <v>39</v>
      </c>
      <c r="E11" s="38" t="s">
        <v>133</v>
      </c>
      <c r="F11" s="39"/>
      <c r="G11" s="48">
        <f>G12</f>
        <v>1068487</v>
      </c>
      <c r="H11" s="48">
        <f>H12</f>
        <v>0</v>
      </c>
      <c r="I11" s="48">
        <f t="shared" si="1"/>
        <v>1068487</v>
      </c>
      <c r="J11" s="48">
        <f t="shared" ref="J11:K12" si="5">J12</f>
        <v>1068487</v>
      </c>
      <c r="K11" s="48">
        <f t="shared" si="5"/>
        <v>492685.18</v>
      </c>
      <c r="L11" s="128">
        <f t="shared" si="3"/>
        <v>0.46110545097881395</v>
      </c>
    </row>
    <row r="12" spans="1:19" ht="94.5" x14ac:dyDescent="0.2">
      <c r="A12" s="18" t="s">
        <v>261</v>
      </c>
      <c r="B12" s="40" t="s">
        <v>76</v>
      </c>
      <c r="C12" s="40" t="s">
        <v>46</v>
      </c>
      <c r="D12" s="40" t="s">
        <v>39</v>
      </c>
      <c r="E12" s="41" t="s">
        <v>133</v>
      </c>
      <c r="F12" s="42" t="s">
        <v>28</v>
      </c>
      <c r="G12" s="58">
        <f>G13</f>
        <v>1068487</v>
      </c>
      <c r="H12" s="58">
        <f>H13</f>
        <v>0</v>
      </c>
      <c r="I12" s="58">
        <f t="shared" si="1"/>
        <v>1068487</v>
      </c>
      <c r="J12" s="58">
        <f t="shared" si="5"/>
        <v>1068487</v>
      </c>
      <c r="K12" s="58">
        <f t="shared" si="5"/>
        <v>492685.18</v>
      </c>
      <c r="L12" s="129">
        <f t="shared" si="3"/>
        <v>0.46110545097881395</v>
      </c>
    </row>
    <row r="13" spans="1:19" ht="31.5" x14ac:dyDescent="0.2">
      <c r="A13" s="18" t="s">
        <v>130</v>
      </c>
      <c r="B13" s="40" t="s">
        <v>76</v>
      </c>
      <c r="C13" s="40" t="s">
        <v>46</v>
      </c>
      <c r="D13" s="40" t="s">
        <v>39</v>
      </c>
      <c r="E13" s="41" t="s">
        <v>133</v>
      </c>
      <c r="F13" s="42" t="s">
        <v>29</v>
      </c>
      <c r="G13" s="58">
        <v>1068487</v>
      </c>
      <c r="H13" s="58"/>
      <c r="I13" s="58">
        <f t="shared" si="1"/>
        <v>1068487</v>
      </c>
      <c r="J13" s="58">
        <v>1068487</v>
      </c>
      <c r="K13" s="58">
        <v>492685.18</v>
      </c>
      <c r="L13" s="129">
        <f t="shared" si="3"/>
        <v>0.46110545097881395</v>
      </c>
    </row>
    <row r="14" spans="1:19" ht="37.9" customHeight="1" x14ac:dyDescent="0.2">
      <c r="A14" s="5" t="s">
        <v>101</v>
      </c>
      <c r="B14" s="37" t="s">
        <v>76</v>
      </c>
      <c r="C14" s="37" t="s">
        <v>46</v>
      </c>
      <c r="D14" s="37" t="s">
        <v>39</v>
      </c>
      <c r="E14" s="38" t="s">
        <v>132</v>
      </c>
      <c r="F14" s="39"/>
      <c r="G14" s="48">
        <f>G15+G17+G19</f>
        <v>9357824</v>
      </c>
      <c r="H14" s="48">
        <f>H15+H17+H19</f>
        <v>65082</v>
      </c>
      <c r="I14" s="48">
        <f t="shared" si="1"/>
        <v>9422906</v>
      </c>
      <c r="J14" s="48">
        <f t="shared" ref="J14:K14" si="6">J15+J17+J19</f>
        <v>9422906</v>
      </c>
      <c r="K14" s="48">
        <f t="shared" si="6"/>
        <v>4840716.4800000004</v>
      </c>
      <c r="L14" s="128">
        <f t="shared" si="3"/>
        <v>0.51371800588905381</v>
      </c>
    </row>
    <row r="15" spans="1:19" ht="96" customHeight="1" x14ac:dyDescent="0.2">
      <c r="A15" s="18" t="s">
        <v>261</v>
      </c>
      <c r="B15" s="40" t="s">
        <v>76</v>
      </c>
      <c r="C15" s="40" t="s">
        <v>46</v>
      </c>
      <c r="D15" s="40" t="s">
        <v>39</v>
      </c>
      <c r="E15" s="41" t="s">
        <v>132</v>
      </c>
      <c r="F15" s="42" t="s">
        <v>28</v>
      </c>
      <c r="G15" s="58">
        <f>G16</f>
        <v>7494332</v>
      </c>
      <c r="H15" s="58">
        <f>H16</f>
        <v>65082</v>
      </c>
      <c r="I15" s="58">
        <f t="shared" si="1"/>
        <v>7559414</v>
      </c>
      <c r="J15" s="58">
        <f t="shared" ref="J15:K15" si="7">J16</f>
        <v>7559414</v>
      </c>
      <c r="K15" s="58">
        <f t="shared" si="7"/>
        <v>3782052.56</v>
      </c>
      <c r="L15" s="129">
        <f t="shared" si="3"/>
        <v>0.50031028331032013</v>
      </c>
    </row>
    <row r="16" spans="1:19" ht="31.5" x14ac:dyDescent="0.2">
      <c r="A16" s="18" t="s">
        <v>130</v>
      </c>
      <c r="B16" s="40" t="s">
        <v>76</v>
      </c>
      <c r="C16" s="40" t="s">
        <v>46</v>
      </c>
      <c r="D16" s="40" t="s">
        <v>39</v>
      </c>
      <c r="E16" s="41" t="s">
        <v>132</v>
      </c>
      <c r="F16" s="42" t="s">
        <v>29</v>
      </c>
      <c r="G16" s="58">
        <v>7494332</v>
      </c>
      <c r="H16" s="58">
        <v>65082</v>
      </c>
      <c r="I16" s="58">
        <f t="shared" si="1"/>
        <v>7559414</v>
      </c>
      <c r="J16" s="58">
        <v>7559414</v>
      </c>
      <c r="K16" s="58">
        <v>3782052.56</v>
      </c>
      <c r="L16" s="129">
        <f t="shared" si="3"/>
        <v>0.50031028331032013</v>
      </c>
    </row>
    <row r="17" spans="1:12" ht="31.5" x14ac:dyDescent="0.2">
      <c r="A17" s="18" t="s">
        <v>131</v>
      </c>
      <c r="B17" s="40" t="s">
        <v>76</v>
      </c>
      <c r="C17" s="40" t="s">
        <v>46</v>
      </c>
      <c r="D17" s="40" t="s">
        <v>39</v>
      </c>
      <c r="E17" s="41" t="s">
        <v>132</v>
      </c>
      <c r="F17" s="42" t="s">
        <v>30</v>
      </c>
      <c r="G17" s="84">
        <f>G18</f>
        <v>1761764</v>
      </c>
      <c r="H17" s="84">
        <f>H18</f>
        <v>0</v>
      </c>
      <c r="I17" s="84">
        <f t="shared" si="1"/>
        <v>1761764</v>
      </c>
      <c r="J17" s="84">
        <f t="shared" ref="J17:K17" si="8">J18</f>
        <v>1761764</v>
      </c>
      <c r="K17" s="84">
        <f t="shared" si="8"/>
        <v>1010886.42</v>
      </c>
      <c r="L17" s="130">
        <f t="shared" si="3"/>
        <v>0.57379218782992503</v>
      </c>
    </row>
    <row r="18" spans="1:12" ht="47.25" x14ac:dyDescent="0.2">
      <c r="A18" s="18" t="s">
        <v>206</v>
      </c>
      <c r="B18" s="40" t="s">
        <v>76</v>
      </c>
      <c r="C18" s="40" t="s">
        <v>46</v>
      </c>
      <c r="D18" s="40" t="s">
        <v>39</v>
      </c>
      <c r="E18" s="41" t="s">
        <v>132</v>
      </c>
      <c r="F18" s="42" t="s">
        <v>31</v>
      </c>
      <c r="G18" s="84">
        <v>1761764</v>
      </c>
      <c r="H18" s="84"/>
      <c r="I18" s="84">
        <f t="shared" si="1"/>
        <v>1761764</v>
      </c>
      <c r="J18" s="84">
        <v>1761764</v>
      </c>
      <c r="K18" s="84">
        <v>1010886.42</v>
      </c>
      <c r="L18" s="130">
        <f t="shared" si="3"/>
        <v>0.57379218782992503</v>
      </c>
    </row>
    <row r="19" spans="1:12" ht="15.75" x14ac:dyDescent="0.2">
      <c r="A19" s="18" t="s">
        <v>33</v>
      </c>
      <c r="B19" s="40" t="s">
        <v>76</v>
      </c>
      <c r="C19" s="40" t="s">
        <v>46</v>
      </c>
      <c r="D19" s="40" t="s">
        <v>39</v>
      </c>
      <c r="E19" s="41" t="s">
        <v>132</v>
      </c>
      <c r="F19" s="42" t="s">
        <v>34</v>
      </c>
      <c r="G19" s="84">
        <f>G20</f>
        <v>101728</v>
      </c>
      <c r="H19" s="84">
        <f>H20</f>
        <v>0</v>
      </c>
      <c r="I19" s="84">
        <f t="shared" si="1"/>
        <v>101728</v>
      </c>
      <c r="J19" s="84">
        <f t="shared" ref="J19:K19" si="9">J20</f>
        <v>101728</v>
      </c>
      <c r="K19" s="84">
        <f t="shared" si="9"/>
        <v>47777.5</v>
      </c>
      <c r="L19" s="130">
        <f t="shared" si="3"/>
        <v>0.46965928751179614</v>
      </c>
    </row>
    <row r="20" spans="1:12" ht="19.5" customHeight="1" x14ac:dyDescent="0.2">
      <c r="A20" s="18" t="s">
        <v>279</v>
      </c>
      <c r="B20" s="40" t="s">
        <v>76</v>
      </c>
      <c r="C20" s="40" t="s">
        <v>46</v>
      </c>
      <c r="D20" s="40" t="s">
        <v>39</v>
      </c>
      <c r="E20" s="41" t="s">
        <v>132</v>
      </c>
      <c r="F20" s="42" t="s">
        <v>272</v>
      </c>
      <c r="G20" s="84">
        <f>62264+39464</f>
        <v>101728</v>
      </c>
      <c r="H20" s="84"/>
      <c r="I20" s="84">
        <f t="shared" si="1"/>
        <v>101728</v>
      </c>
      <c r="J20" s="84">
        <v>101728</v>
      </c>
      <c r="K20" s="84">
        <v>47777.5</v>
      </c>
      <c r="L20" s="130">
        <f t="shared" si="3"/>
        <v>0.46965928751179614</v>
      </c>
    </row>
    <row r="21" spans="1:12" ht="21" customHeight="1" x14ac:dyDescent="0.2">
      <c r="A21" s="4" t="s">
        <v>59</v>
      </c>
      <c r="B21" s="32" t="s">
        <v>76</v>
      </c>
      <c r="C21" s="32" t="s">
        <v>46</v>
      </c>
      <c r="D21" s="28">
        <v>13</v>
      </c>
      <c r="E21" s="28"/>
      <c r="F21" s="36"/>
      <c r="G21" s="83">
        <f>G22+G27+G39+G44</f>
        <v>2711796</v>
      </c>
      <c r="H21" s="83">
        <f>H22+H27+H39+H44+H33+H36</f>
        <v>3875000</v>
      </c>
      <c r="I21" s="83">
        <f t="shared" si="1"/>
        <v>6586796</v>
      </c>
      <c r="J21" s="83">
        <f>J22+J27+J39+J44+J33+J36+J47</f>
        <v>6810797.3499999996</v>
      </c>
      <c r="K21" s="83">
        <f>K22+K27+K39+K44+K33+K36+K47</f>
        <v>862133.46</v>
      </c>
      <c r="L21" s="131">
        <f t="shared" si="3"/>
        <v>0.12658333755885426</v>
      </c>
    </row>
    <row r="22" spans="1:12" s="11" customFormat="1" ht="130.5" customHeight="1" x14ac:dyDescent="0.2">
      <c r="A22" s="16" t="s">
        <v>169</v>
      </c>
      <c r="B22" s="45" t="s">
        <v>76</v>
      </c>
      <c r="C22" s="37" t="s">
        <v>46</v>
      </c>
      <c r="D22" s="38">
        <v>13</v>
      </c>
      <c r="E22" s="46" t="s">
        <v>136</v>
      </c>
      <c r="F22" s="47"/>
      <c r="G22" s="48">
        <f>G23+G25</f>
        <v>316851</v>
      </c>
      <c r="H22" s="48">
        <f>H23+H25</f>
        <v>0</v>
      </c>
      <c r="I22" s="48">
        <f t="shared" si="1"/>
        <v>316851</v>
      </c>
      <c r="J22" s="48">
        <f t="shared" ref="J22:K22" si="10">J23+J25</f>
        <v>316851</v>
      </c>
      <c r="K22" s="48">
        <f t="shared" si="10"/>
        <v>112171.59</v>
      </c>
      <c r="L22" s="128">
        <f t="shared" si="3"/>
        <v>0.35401999678082124</v>
      </c>
    </row>
    <row r="23" spans="1:12" ht="99" customHeight="1" x14ac:dyDescent="0.2">
      <c r="A23" s="18" t="s">
        <v>261</v>
      </c>
      <c r="B23" s="40" t="s">
        <v>76</v>
      </c>
      <c r="C23" s="40" t="s">
        <v>46</v>
      </c>
      <c r="D23" s="41">
        <v>13</v>
      </c>
      <c r="E23" s="49" t="s">
        <v>136</v>
      </c>
      <c r="F23" s="42" t="s">
        <v>28</v>
      </c>
      <c r="G23" s="58">
        <f>G24</f>
        <v>222848</v>
      </c>
      <c r="H23" s="58">
        <f>H24</f>
        <v>0</v>
      </c>
      <c r="I23" s="58">
        <f t="shared" si="1"/>
        <v>222848</v>
      </c>
      <c r="J23" s="58">
        <f t="shared" ref="J23:K23" si="11">J24</f>
        <v>222848</v>
      </c>
      <c r="K23" s="58">
        <f t="shared" si="11"/>
        <v>103816.59</v>
      </c>
      <c r="L23" s="129">
        <f t="shared" si="3"/>
        <v>0.46586278539632392</v>
      </c>
    </row>
    <row r="24" spans="1:12" ht="31.5" x14ac:dyDescent="0.2">
      <c r="A24" s="18" t="s">
        <v>130</v>
      </c>
      <c r="B24" s="40" t="s">
        <v>76</v>
      </c>
      <c r="C24" s="40" t="s">
        <v>46</v>
      </c>
      <c r="D24" s="41">
        <v>13</v>
      </c>
      <c r="E24" s="49" t="s">
        <v>136</v>
      </c>
      <c r="F24" s="42" t="s">
        <v>29</v>
      </c>
      <c r="G24" s="58">
        <v>222848</v>
      </c>
      <c r="H24" s="58"/>
      <c r="I24" s="58">
        <f t="shared" si="1"/>
        <v>222848</v>
      </c>
      <c r="J24" s="58">
        <v>222848</v>
      </c>
      <c r="K24" s="58">
        <v>103816.59</v>
      </c>
      <c r="L24" s="129">
        <f t="shared" si="3"/>
        <v>0.46586278539632392</v>
      </c>
    </row>
    <row r="25" spans="1:12" ht="31.5" x14ac:dyDescent="0.2">
      <c r="A25" s="18" t="s">
        <v>131</v>
      </c>
      <c r="B25" s="40" t="s">
        <v>76</v>
      </c>
      <c r="C25" s="40" t="s">
        <v>46</v>
      </c>
      <c r="D25" s="41">
        <v>13</v>
      </c>
      <c r="E25" s="49" t="s">
        <v>136</v>
      </c>
      <c r="F25" s="42" t="s">
        <v>30</v>
      </c>
      <c r="G25" s="58">
        <f>G26</f>
        <v>94003</v>
      </c>
      <c r="H25" s="58">
        <f>H26</f>
        <v>0</v>
      </c>
      <c r="I25" s="58">
        <f t="shared" si="1"/>
        <v>94003</v>
      </c>
      <c r="J25" s="58">
        <f t="shared" ref="J25:K25" si="12">J26</f>
        <v>94003</v>
      </c>
      <c r="K25" s="58">
        <f t="shared" si="12"/>
        <v>8355</v>
      </c>
      <c r="L25" s="129">
        <f t="shared" si="3"/>
        <v>8.8880142123123729E-2</v>
      </c>
    </row>
    <row r="26" spans="1:12" ht="47.25" x14ac:dyDescent="0.2">
      <c r="A26" s="18" t="s">
        <v>206</v>
      </c>
      <c r="B26" s="40" t="s">
        <v>76</v>
      </c>
      <c r="C26" s="40" t="s">
        <v>46</v>
      </c>
      <c r="D26" s="41">
        <v>13</v>
      </c>
      <c r="E26" s="49" t="s">
        <v>136</v>
      </c>
      <c r="F26" s="42" t="s">
        <v>31</v>
      </c>
      <c r="G26" s="58">
        <f>200+117652-23835-14</f>
        <v>94003</v>
      </c>
      <c r="H26" s="58"/>
      <c r="I26" s="58">
        <f t="shared" si="1"/>
        <v>94003</v>
      </c>
      <c r="J26" s="58">
        <v>94003</v>
      </c>
      <c r="K26" s="58">
        <v>8355</v>
      </c>
      <c r="L26" s="129">
        <f t="shared" si="3"/>
        <v>8.8880142123123729E-2</v>
      </c>
    </row>
    <row r="27" spans="1:12" ht="37.5" customHeight="1" x14ac:dyDescent="0.2">
      <c r="A27" s="5" t="s">
        <v>120</v>
      </c>
      <c r="B27" s="37" t="s">
        <v>76</v>
      </c>
      <c r="C27" s="37" t="s">
        <v>46</v>
      </c>
      <c r="D27" s="38">
        <v>13</v>
      </c>
      <c r="E27" s="38" t="s">
        <v>134</v>
      </c>
      <c r="F27" s="39"/>
      <c r="G27" s="48">
        <f>G28</f>
        <v>100000</v>
      </c>
      <c r="H27" s="48">
        <f>H28</f>
        <v>0</v>
      </c>
      <c r="I27" s="48">
        <f t="shared" si="1"/>
        <v>100000</v>
      </c>
      <c r="J27" s="48">
        <f t="shared" ref="J27:K28" si="13">J28</f>
        <v>100000</v>
      </c>
      <c r="K27" s="48">
        <f t="shared" si="13"/>
        <v>48113.919999999998</v>
      </c>
      <c r="L27" s="128">
        <f t="shared" si="3"/>
        <v>0.48113919999999999</v>
      </c>
    </row>
    <row r="28" spans="1:12" ht="31.5" x14ac:dyDescent="0.2">
      <c r="A28" s="18" t="s">
        <v>131</v>
      </c>
      <c r="B28" s="40" t="s">
        <v>76</v>
      </c>
      <c r="C28" s="40" t="s">
        <v>46</v>
      </c>
      <c r="D28" s="40" t="s">
        <v>43</v>
      </c>
      <c r="E28" s="41" t="s">
        <v>134</v>
      </c>
      <c r="F28" s="42" t="s">
        <v>30</v>
      </c>
      <c r="G28" s="58">
        <f>G29</f>
        <v>100000</v>
      </c>
      <c r="H28" s="58">
        <f>H29</f>
        <v>0</v>
      </c>
      <c r="I28" s="58">
        <f t="shared" si="1"/>
        <v>100000</v>
      </c>
      <c r="J28" s="58">
        <f t="shared" si="13"/>
        <v>100000</v>
      </c>
      <c r="K28" s="58">
        <f t="shared" si="13"/>
        <v>48113.919999999998</v>
      </c>
      <c r="L28" s="129">
        <f t="shared" si="3"/>
        <v>0.48113919999999999</v>
      </c>
    </row>
    <row r="29" spans="1:12" ht="47.25" x14ac:dyDescent="0.2">
      <c r="A29" s="18" t="s">
        <v>206</v>
      </c>
      <c r="B29" s="40" t="s">
        <v>76</v>
      </c>
      <c r="C29" s="40" t="s">
        <v>46</v>
      </c>
      <c r="D29" s="40" t="s">
        <v>43</v>
      </c>
      <c r="E29" s="41" t="s">
        <v>134</v>
      </c>
      <c r="F29" s="42" t="s">
        <v>31</v>
      </c>
      <c r="G29" s="58">
        <v>100000</v>
      </c>
      <c r="H29" s="58"/>
      <c r="I29" s="58">
        <f t="shared" si="1"/>
        <v>100000</v>
      </c>
      <c r="J29" s="58">
        <v>100000</v>
      </c>
      <c r="K29" s="58">
        <v>48113.919999999998</v>
      </c>
      <c r="L29" s="129">
        <f t="shared" si="3"/>
        <v>0.48113919999999999</v>
      </c>
    </row>
    <row r="30" spans="1:12" ht="0.6" hidden="1" customHeight="1" x14ac:dyDescent="0.2">
      <c r="A30" s="5" t="s">
        <v>246</v>
      </c>
      <c r="B30" s="40" t="s">
        <v>76</v>
      </c>
      <c r="C30" s="40" t="s">
        <v>46</v>
      </c>
      <c r="D30" s="40" t="s">
        <v>43</v>
      </c>
      <c r="E30" s="41" t="s">
        <v>243</v>
      </c>
      <c r="F30" s="42"/>
      <c r="G30" s="78"/>
      <c r="H30" s="78"/>
      <c r="I30" s="78">
        <f t="shared" si="1"/>
        <v>0</v>
      </c>
      <c r="J30" s="78"/>
      <c r="K30" s="78"/>
      <c r="L30" s="132" t="e">
        <f t="shared" si="3"/>
        <v>#DIV/0!</v>
      </c>
    </row>
    <row r="31" spans="1:12" ht="21" hidden="1" customHeight="1" x14ac:dyDescent="0.2">
      <c r="A31" s="18" t="s">
        <v>33</v>
      </c>
      <c r="B31" s="40" t="s">
        <v>76</v>
      </c>
      <c r="C31" s="40" t="s">
        <v>46</v>
      </c>
      <c r="D31" s="40" t="s">
        <v>43</v>
      </c>
      <c r="E31" s="41" t="s">
        <v>243</v>
      </c>
      <c r="F31" s="42" t="s">
        <v>34</v>
      </c>
      <c r="G31" s="78"/>
      <c r="H31" s="78"/>
      <c r="I31" s="78">
        <f t="shared" si="1"/>
        <v>0</v>
      </c>
      <c r="J31" s="78"/>
      <c r="K31" s="78"/>
      <c r="L31" s="132" t="e">
        <f t="shared" si="3"/>
        <v>#DIV/0!</v>
      </c>
    </row>
    <row r="32" spans="1:12" ht="15" hidden="1" customHeight="1" x14ac:dyDescent="0.2">
      <c r="A32" s="18" t="s">
        <v>248</v>
      </c>
      <c r="B32" s="40" t="s">
        <v>76</v>
      </c>
      <c r="C32" s="40" t="s">
        <v>46</v>
      </c>
      <c r="D32" s="40" t="s">
        <v>43</v>
      </c>
      <c r="E32" s="41" t="s">
        <v>243</v>
      </c>
      <c r="F32" s="42" t="s">
        <v>35</v>
      </c>
      <c r="G32" s="78"/>
      <c r="H32" s="78"/>
      <c r="I32" s="78">
        <f t="shared" si="1"/>
        <v>0</v>
      </c>
      <c r="J32" s="78"/>
      <c r="K32" s="78"/>
      <c r="L32" s="132" t="e">
        <f t="shared" si="3"/>
        <v>#DIV/0!</v>
      </c>
    </row>
    <row r="33" spans="1:12" ht="52.9" customHeight="1" x14ac:dyDescent="0.2">
      <c r="A33" s="5" t="s">
        <v>282</v>
      </c>
      <c r="B33" s="37" t="s">
        <v>76</v>
      </c>
      <c r="C33" s="37" t="s">
        <v>46</v>
      </c>
      <c r="D33" s="37" t="s">
        <v>43</v>
      </c>
      <c r="E33" s="38" t="s">
        <v>283</v>
      </c>
      <c r="F33" s="39"/>
      <c r="G33" s="77"/>
      <c r="H33" s="48">
        <f>H34</f>
        <v>1000000</v>
      </c>
      <c r="I33" s="48">
        <f t="shared" si="1"/>
        <v>1000000</v>
      </c>
      <c r="J33" s="48">
        <f t="shared" ref="J33:K34" si="14">J34</f>
        <v>1000000</v>
      </c>
      <c r="K33" s="48">
        <f t="shared" si="14"/>
        <v>0</v>
      </c>
      <c r="L33" s="128">
        <f t="shared" si="3"/>
        <v>0</v>
      </c>
    </row>
    <row r="34" spans="1:12" ht="35.450000000000003" customHeight="1" x14ac:dyDescent="0.2">
      <c r="A34" s="18" t="s">
        <v>131</v>
      </c>
      <c r="B34" s="40" t="s">
        <v>76</v>
      </c>
      <c r="C34" s="40" t="s">
        <v>46</v>
      </c>
      <c r="D34" s="40" t="s">
        <v>43</v>
      </c>
      <c r="E34" s="41" t="s">
        <v>283</v>
      </c>
      <c r="F34" s="42" t="s">
        <v>30</v>
      </c>
      <c r="G34" s="78"/>
      <c r="H34" s="58">
        <f>H35</f>
        <v>1000000</v>
      </c>
      <c r="I34" s="58">
        <f t="shared" si="1"/>
        <v>1000000</v>
      </c>
      <c r="J34" s="58">
        <f t="shared" si="14"/>
        <v>1000000</v>
      </c>
      <c r="K34" s="58">
        <f t="shared" si="14"/>
        <v>0</v>
      </c>
      <c r="L34" s="129">
        <f t="shared" si="3"/>
        <v>0</v>
      </c>
    </row>
    <row r="35" spans="1:12" ht="57" customHeight="1" x14ac:dyDescent="0.2">
      <c r="A35" s="18" t="s">
        <v>206</v>
      </c>
      <c r="B35" s="40" t="s">
        <v>76</v>
      </c>
      <c r="C35" s="40" t="s">
        <v>46</v>
      </c>
      <c r="D35" s="40" t="s">
        <v>43</v>
      </c>
      <c r="E35" s="41" t="s">
        <v>283</v>
      </c>
      <c r="F35" s="42" t="s">
        <v>31</v>
      </c>
      <c r="G35" s="78"/>
      <c r="H35" s="58">
        <v>1000000</v>
      </c>
      <c r="I35" s="58">
        <f t="shared" si="1"/>
        <v>1000000</v>
      </c>
      <c r="J35" s="58">
        <v>1000000</v>
      </c>
      <c r="K35" s="58">
        <v>0</v>
      </c>
      <c r="L35" s="129">
        <f t="shared" si="3"/>
        <v>0</v>
      </c>
    </row>
    <row r="36" spans="1:12" ht="126.6" customHeight="1" x14ac:dyDescent="0.2">
      <c r="A36" s="5" t="s">
        <v>284</v>
      </c>
      <c r="B36" s="37" t="s">
        <v>76</v>
      </c>
      <c r="C36" s="37" t="s">
        <v>46</v>
      </c>
      <c r="D36" s="37" t="s">
        <v>43</v>
      </c>
      <c r="E36" s="38" t="s">
        <v>285</v>
      </c>
      <c r="F36" s="39"/>
      <c r="G36" s="77"/>
      <c r="H36" s="48">
        <f>H37</f>
        <v>3000000</v>
      </c>
      <c r="I36" s="48">
        <f t="shared" si="1"/>
        <v>3000000</v>
      </c>
      <c r="J36" s="48">
        <f t="shared" ref="J36:K37" si="15">J37</f>
        <v>3000000</v>
      </c>
      <c r="K36" s="48">
        <f t="shared" si="15"/>
        <v>0</v>
      </c>
      <c r="L36" s="128">
        <f t="shared" si="3"/>
        <v>0</v>
      </c>
    </row>
    <row r="37" spans="1:12" ht="31.9" customHeight="1" x14ac:dyDescent="0.2">
      <c r="A37" s="18" t="s">
        <v>131</v>
      </c>
      <c r="B37" s="40" t="s">
        <v>76</v>
      </c>
      <c r="C37" s="40" t="s">
        <v>46</v>
      </c>
      <c r="D37" s="40" t="s">
        <v>43</v>
      </c>
      <c r="E37" s="41" t="s">
        <v>285</v>
      </c>
      <c r="F37" s="42" t="s">
        <v>30</v>
      </c>
      <c r="G37" s="78"/>
      <c r="H37" s="58">
        <f>H38</f>
        <v>3000000</v>
      </c>
      <c r="I37" s="58">
        <f t="shared" si="1"/>
        <v>3000000</v>
      </c>
      <c r="J37" s="58">
        <f t="shared" si="15"/>
        <v>3000000</v>
      </c>
      <c r="K37" s="58">
        <f t="shared" si="15"/>
        <v>0</v>
      </c>
      <c r="L37" s="129">
        <f t="shared" si="3"/>
        <v>0</v>
      </c>
    </row>
    <row r="38" spans="1:12" ht="57" customHeight="1" x14ac:dyDescent="0.2">
      <c r="A38" s="18" t="s">
        <v>206</v>
      </c>
      <c r="B38" s="40" t="s">
        <v>76</v>
      </c>
      <c r="C38" s="40" t="s">
        <v>46</v>
      </c>
      <c r="D38" s="40" t="s">
        <v>43</v>
      </c>
      <c r="E38" s="41" t="s">
        <v>285</v>
      </c>
      <c r="F38" s="42" t="s">
        <v>31</v>
      </c>
      <c r="G38" s="78"/>
      <c r="H38" s="58">
        <v>3000000</v>
      </c>
      <c r="I38" s="58">
        <f t="shared" si="1"/>
        <v>3000000</v>
      </c>
      <c r="J38" s="58">
        <v>3000000</v>
      </c>
      <c r="K38" s="58">
        <v>0</v>
      </c>
      <c r="L38" s="129">
        <f t="shared" si="3"/>
        <v>0</v>
      </c>
    </row>
    <row r="39" spans="1:12" ht="54.75" customHeight="1" x14ac:dyDescent="0.2">
      <c r="A39" s="5" t="s">
        <v>126</v>
      </c>
      <c r="B39" s="37" t="s">
        <v>76</v>
      </c>
      <c r="C39" s="37" t="s">
        <v>46</v>
      </c>
      <c r="D39" s="38">
        <v>13</v>
      </c>
      <c r="E39" s="38" t="s">
        <v>135</v>
      </c>
      <c r="F39" s="42"/>
      <c r="G39" s="58">
        <f>G40+G42</f>
        <v>1169945</v>
      </c>
      <c r="H39" s="58">
        <f>H40+H42</f>
        <v>0</v>
      </c>
      <c r="I39" s="48">
        <f t="shared" si="1"/>
        <v>1169945</v>
      </c>
      <c r="J39" s="58">
        <f t="shared" ref="J39:K39" si="16">J40+J42</f>
        <v>1169945</v>
      </c>
      <c r="K39" s="58">
        <f t="shared" si="16"/>
        <v>477846.6</v>
      </c>
      <c r="L39" s="129">
        <f t="shared" si="3"/>
        <v>0.40843509737637235</v>
      </c>
    </row>
    <row r="40" spans="1:12" ht="94.5" x14ac:dyDescent="0.2">
      <c r="A40" s="18" t="s">
        <v>261</v>
      </c>
      <c r="B40" s="40" t="s">
        <v>76</v>
      </c>
      <c r="C40" s="40" t="s">
        <v>46</v>
      </c>
      <c r="D40" s="41">
        <v>13</v>
      </c>
      <c r="E40" s="41" t="s">
        <v>135</v>
      </c>
      <c r="F40" s="42" t="s">
        <v>28</v>
      </c>
      <c r="G40" s="58">
        <f>G41</f>
        <v>1098052</v>
      </c>
      <c r="H40" s="58">
        <f>H41</f>
        <v>0</v>
      </c>
      <c r="I40" s="58">
        <f t="shared" si="1"/>
        <v>1098052</v>
      </c>
      <c r="J40" s="58">
        <f t="shared" ref="J40:K40" si="17">J41</f>
        <v>1098052</v>
      </c>
      <c r="K40" s="58">
        <f t="shared" si="17"/>
        <v>475352</v>
      </c>
      <c r="L40" s="129">
        <f t="shared" si="3"/>
        <v>0.43290481689391758</v>
      </c>
    </row>
    <row r="41" spans="1:12" ht="31.5" x14ac:dyDescent="0.2">
      <c r="A41" s="18" t="s">
        <v>130</v>
      </c>
      <c r="B41" s="40" t="s">
        <v>76</v>
      </c>
      <c r="C41" s="40" t="s">
        <v>46</v>
      </c>
      <c r="D41" s="41">
        <v>13</v>
      </c>
      <c r="E41" s="41" t="s">
        <v>135</v>
      </c>
      <c r="F41" s="42" t="s">
        <v>29</v>
      </c>
      <c r="G41" s="58">
        <v>1098052</v>
      </c>
      <c r="H41" s="58"/>
      <c r="I41" s="58">
        <f t="shared" si="1"/>
        <v>1098052</v>
      </c>
      <c r="J41" s="58">
        <v>1098052</v>
      </c>
      <c r="K41" s="58">
        <v>475352</v>
      </c>
      <c r="L41" s="129">
        <f t="shared" si="3"/>
        <v>0.43290481689391758</v>
      </c>
    </row>
    <row r="42" spans="1:12" ht="31.5" x14ac:dyDescent="0.2">
      <c r="A42" s="18" t="s">
        <v>131</v>
      </c>
      <c r="B42" s="40" t="s">
        <v>76</v>
      </c>
      <c r="C42" s="40" t="s">
        <v>46</v>
      </c>
      <c r="D42" s="41">
        <v>13</v>
      </c>
      <c r="E42" s="41" t="s">
        <v>135</v>
      </c>
      <c r="F42" s="42" t="s">
        <v>30</v>
      </c>
      <c r="G42" s="58">
        <f>G43</f>
        <v>71893</v>
      </c>
      <c r="H42" s="58">
        <f>H43</f>
        <v>0</v>
      </c>
      <c r="I42" s="58">
        <f t="shared" si="1"/>
        <v>71893</v>
      </c>
      <c r="J42" s="58">
        <f t="shared" ref="J42:K42" si="18">J43</f>
        <v>71893</v>
      </c>
      <c r="K42" s="58">
        <f t="shared" si="18"/>
        <v>2494.6</v>
      </c>
      <c r="L42" s="129">
        <f t="shared" si="3"/>
        <v>3.4698788477320462E-2</v>
      </c>
    </row>
    <row r="43" spans="1:12" ht="47.25" x14ac:dyDescent="0.2">
      <c r="A43" s="18" t="s">
        <v>206</v>
      </c>
      <c r="B43" s="40" t="s">
        <v>76</v>
      </c>
      <c r="C43" s="40" t="s">
        <v>46</v>
      </c>
      <c r="D43" s="41">
        <v>13</v>
      </c>
      <c r="E43" s="41" t="s">
        <v>135</v>
      </c>
      <c r="F43" s="42" t="s">
        <v>31</v>
      </c>
      <c r="G43" s="58">
        <v>71893</v>
      </c>
      <c r="H43" s="58"/>
      <c r="I43" s="58">
        <f t="shared" si="1"/>
        <v>71893</v>
      </c>
      <c r="J43" s="58">
        <v>71893</v>
      </c>
      <c r="K43" s="58">
        <v>2494.6</v>
      </c>
      <c r="L43" s="129">
        <f t="shared" si="3"/>
        <v>3.4698788477320462E-2</v>
      </c>
    </row>
    <row r="44" spans="1:12" s="31" customFormat="1" ht="47.25" x14ac:dyDescent="0.2">
      <c r="A44" s="5" t="s">
        <v>270</v>
      </c>
      <c r="B44" s="37" t="s">
        <v>76</v>
      </c>
      <c r="C44" s="37" t="s">
        <v>46</v>
      </c>
      <c r="D44" s="38">
        <v>13</v>
      </c>
      <c r="E44" s="38" t="s">
        <v>271</v>
      </c>
      <c r="F44" s="39"/>
      <c r="G44" s="48">
        <f>G45</f>
        <v>1125000</v>
      </c>
      <c r="H44" s="48">
        <f>H45</f>
        <v>-125000</v>
      </c>
      <c r="I44" s="48">
        <f t="shared" si="1"/>
        <v>1000000</v>
      </c>
      <c r="J44" s="48">
        <f t="shared" ref="J44:K45" si="19">J45</f>
        <v>1000000</v>
      </c>
      <c r="K44" s="48">
        <f t="shared" si="19"/>
        <v>0</v>
      </c>
      <c r="L44" s="128">
        <f t="shared" si="3"/>
        <v>0</v>
      </c>
    </row>
    <row r="45" spans="1:12" ht="31.5" x14ac:dyDescent="0.2">
      <c r="A45" s="18" t="s">
        <v>131</v>
      </c>
      <c r="B45" s="40" t="s">
        <v>76</v>
      </c>
      <c r="C45" s="40" t="s">
        <v>46</v>
      </c>
      <c r="D45" s="41">
        <v>13</v>
      </c>
      <c r="E45" s="41" t="s">
        <v>271</v>
      </c>
      <c r="F45" s="42" t="s">
        <v>30</v>
      </c>
      <c r="G45" s="58">
        <f>G46</f>
        <v>1125000</v>
      </c>
      <c r="H45" s="58">
        <f>H46</f>
        <v>-125000</v>
      </c>
      <c r="I45" s="58">
        <f t="shared" si="1"/>
        <v>1000000</v>
      </c>
      <c r="J45" s="58">
        <f t="shared" si="19"/>
        <v>1000000</v>
      </c>
      <c r="K45" s="58">
        <f t="shared" si="19"/>
        <v>0</v>
      </c>
      <c r="L45" s="129">
        <f t="shared" si="3"/>
        <v>0</v>
      </c>
    </row>
    <row r="46" spans="1:12" ht="47.25" x14ac:dyDescent="0.2">
      <c r="A46" s="18" t="s">
        <v>206</v>
      </c>
      <c r="B46" s="40" t="s">
        <v>76</v>
      </c>
      <c r="C46" s="40" t="s">
        <v>46</v>
      </c>
      <c r="D46" s="41">
        <v>13</v>
      </c>
      <c r="E46" s="41" t="s">
        <v>271</v>
      </c>
      <c r="F46" s="42" t="s">
        <v>31</v>
      </c>
      <c r="G46" s="58">
        <f>200000+925000</f>
        <v>1125000</v>
      </c>
      <c r="H46" s="58">
        <v>-125000</v>
      </c>
      <c r="I46" s="58">
        <f t="shared" si="1"/>
        <v>1000000</v>
      </c>
      <c r="J46" s="58">
        <v>1000000</v>
      </c>
      <c r="K46" s="58">
        <v>0</v>
      </c>
      <c r="L46" s="129">
        <f t="shared" si="3"/>
        <v>0</v>
      </c>
    </row>
    <row r="47" spans="1:12" ht="15.75" x14ac:dyDescent="0.2">
      <c r="A47" s="4" t="s">
        <v>58</v>
      </c>
      <c r="B47" s="32" t="s">
        <v>76</v>
      </c>
      <c r="C47" s="32" t="s">
        <v>46</v>
      </c>
      <c r="D47" s="28">
        <v>13</v>
      </c>
      <c r="E47" s="28"/>
      <c r="F47" s="36"/>
      <c r="G47" s="58"/>
      <c r="H47" s="58"/>
      <c r="I47" s="58"/>
      <c r="J47" s="58">
        <f t="shared" ref="J47:K49" si="20">J48</f>
        <v>224001.35</v>
      </c>
      <c r="K47" s="58">
        <f t="shared" si="20"/>
        <v>224001.35</v>
      </c>
      <c r="L47" s="129">
        <f t="shared" si="3"/>
        <v>1</v>
      </c>
    </row>
    <row r="48" spans="1:12" ht="31.5" x14ac:dyDescent="0.2">
      <c r="A48" s="5" t="s">
        <v>262</v>
      </c>
      <c r="B48" s="37" t="s">
        <v>76</v>
      </c>
      <c r="C48" s="37" t="s">
        <v>46</v>
      </c>
      <c r="D48" s="38">
        <v>13</v>
      </c>
      <c r="E48" s="38" t="s">
        <v>182</v>
      </c>
      <c r="F48" s="39"/>
      <c r="G48" s="58"/>
      <c r="H48" s="58"/>
      <c r="I48" s="58"/>
      <c r="J48" s="58">
        <f t="shared" si="20"/>
        <v>224001.35</v>
      </c>
      <c r="K48" s="58">
        <f t="shared" si="20"/>
        <v>224001.35</v>
      </c>
      <c r="L48" s="129">
        <f t="shared" si="3"/>
        <v>1</v>
      </c>
    </row>
    <row r="49" spans="1:12" ht="15.75" x14ac:dyDescent="0.2">
      <c r="A49" s="21" t="s">
        <v>33</v>
      </c>
      <c r="B49" s="57" t="s">
        <v>76</v>
      </c>
      <c r="C49" s="57" t="s">
        <v>46</v>
      </c>
      <c r="D49" s="49">
        <v>13</v>
      </c>
      <c r="E49" s="41" t="s">
        <v>182</v>
      </c>
      <c r="F49" s="44" t="s">
        <v>34</v>
      </c>
      <c r="G49" s="58"/>
      <c r="H49" s="58"/>
      <c r="I49" s="58"/>
      <c r="J49" s="58">
        <f t="shared" si="20"/>
        <v>224001.35</v>
      </c>
      <c r="K49" s="58">
        <f t="shared" si="20"/>
        <v>224001.35</v>
      </c>
      <c r="L49" s="129">
        <f t="shared" si="3"/>
        <v>1</v>
      </c>
    </row>
    <row r="50" spans="1:12" ht="15.75" x14ac:dyDescent="0.2">
      <c r="A50" s="18" t="s">
        <v>40</v>
      </c>
      <c r="B50" s="40" t="s">
        <v>76</v>
      </c>
      <c r="C50" s="57" t="s">
        <v>46</v>
      </c>
      <c r="D50" s="49">
        <v>13</v>
      </c>
      <c r="E50" s="41" t="s">
        <v>182</v>
      </c>
      <c r="F50" s="42" t="s">
        <v>41</v>
      </c>
      <c r="G50" s="58"/>
      <c r="H50" s="58"/>
      <c r="I50" s="58"/>
      <c r="J50" s="58">
        <v>224001.35</v>
      </c>
      <c r="K50" s="58">
        <v>224001.35</v>
      </c>
      <c r="L50" s="129">
        <f t="shared" si="3"/>
        <v>1</v>
      </c>
    </row>
    <row r="51" spans="1:12" s="8" customFormat="1" ht="22.5" customHeight="1" x14ac:dyDescent="0.25">
      <c r="A51" s="7" t="s">
        <v>81</v>
      </c>
      <c r="B51" s="33" t="s">
        <v>76</v>
      </c>
      <c r="C51" s="33" t="s">
        <v>27</v>
      </c>
      <c r="D51" s="34"/>
      <c r="E51" s="33"/>
      <c r="F51" s="61"/>
      <c r="G51" s="82">
        <f>G52</f>
        <v>518975</v>
      </c>
      <c r="H51" s="82">
        <f>H52</f>
        <v>0</v>
      </c>
      <c r="I51" s="82">
        <f t="shared" si="1"/>
        <v>518975</v>
      </c>
      <c r="J51" s="82">
        <f t="shared" ref="J51:K52" si="21">J52</f>
        <v>518975</v>
      </c>
      <c r="K51" s="82">
        <f t="shared" si="21"/>
        <v>220441.75</v>
      </c>
      <c r="L51" s="126">
        <f t="shared" si="3"/>
        <v>0.42476371694204923</v>
      </c>
    </row>
    <row r="52" spans="1:12" ht="30" customHeight="1" x14ac:dyDescent="0.2">
      <c r="A52" s="4" t="s">
        <v>1</v>
      </c>
      <c r="B52" s="32" t="s">
        <v>76</v>
      </c>
      <c r="C52" s="32" t="s">
        <v>27</v>
      </c>
      <c r="D52" s="32" t="s">
        <v>32</v>
      </c>
      <c r="E52" s="32"/>
      <c r="F52" s="52"/>
      <c r="G52" s="81">
        <f>G53</f>
        <v>518975</v>
      </c>
      <c r="H52" s="81">
        <f>H53</f>
        <v>0</v>
      </c>
      <c r="I52" s="81">
        <f t="shared" si="1"/>
        <v>518975</v>
      </c>
      <c r="J52" s="81">
        <f t="shared" si="21"/>
        <v>518975</v>
      </c>
      <c r="K52" s="81">
        <f t="shared" si="21"/>
        <v>220441.75</v>
      </c>
      <c r="L52" s="127">
        <f t="shared" si="3"/>
        <v>0.42476371694204923</v>
      </c>
    </row>
    <row r="53" spans="1:12" ht="112.15" customHeight="1" x14ac:dyDescent="0.2">
      <c r="A53" s="71" t="s">
        <v>254</v>
      </c>
      <c r="B53" s="37" t="s">
        <v>76</v>
      </c>
      <c r="C53" s="37" t="s">
        <v>27</v>
      </c>
      <c r="D53" s="37" t="s">
        <v>32</v>
      </c>
      <c r="E53" s="37" t="s">
        <v>137</v>
      </c>
      <c r="F53" s="62"/>
      <c r="G53" s="48">
        <f>G54+G56</f>
        <v>518975</v>
      </c>
      <c r="H53" s="48">
        <f>H54+H56</f>
        <v>0</v>
      </c>
      <c r="I53" s="48">
        <f t="shared" si="1"/>
        <v>518975</v>
      </c>
      <c r="J53" s="48">
        <f t="shared" ref="J53:K53" si="22">J54+J56</f>
        <v>518975</v>
      </c>
      <c r="K53" s="48">
        <f t="shared" si="22"/>
        <v>220441.75</v>
      </c>
      <c r="L53" s="128">
        <f t="shared" si="3"/>
        <v>0.42476371694204923</v>
      </c>
    </row>
    <row r="54" spans="1:12" ht="94.5" x14ac:dyDescent="0.2">
      <c r="A54" s="18" t="s">
        <v>261</v>
      </c>
      <c r="B54" s="40" t="s">
        <v>76</v>
      </c>
      <c r="C54" s="40" t="s">
        <v>27</v>
      </c>
      <c r="D54" s="40" t="s">
        <v>32</v>
      </c>
      <c r="E54" s="40" t="s">
        <v>137</v>
      </c>
      <c r="F54" s="42" t="s">
        <v>28</v>
      </c>
      <c r="G54" s="58">
        <f>G55</f>
        <v>510874.5</v>
      </c>
      <c r="H54" s="58">
        <f>H55</f>
        <v>0</v>
      </c>
      <c r="I54" s="58">
        <f t="shared" si="1"/>
        <v>510874.5</v>
      </c>
      <c r="J54" s="58">
        <f t="shared" ref="J54:K54" si="23">J55</f>
        <v>510874.5</v>
      </c>
      <c r="K54" s="58">
        <f t="shared" si="23"/>
        <v>216466.75</v>
      </c>
      <c r="L54" s="129">
        <f t="shared" si="3"/>
        <v>0.4237180560000548</v>
      </c>
    </row>
    <row r="55" spans="1:12" ht="31.5" x14ac:dyDescent="0.2">
      <c r="A55" s="18" t="s">
        <v>130</v>
      </c>
      <c r="B55" s="40" t="s">
        <v>76</v>
      </c>
      <c r="C55" s="40" t="s">
        <v>27</v>
      </c>
      <c r="D55" s="40" t="s">
        <v>32</v>
      </c>
      <c r="E55" s="40" t="s">
        <v>137</v>
      </c>
      <c r="F55" s="42" t="s">
        <v>29</v>
      </c>
      <c r="G55" s="58">
        <f>505546.5+5328</f>
        <v>510874.5</v>
      </c>
      <c r="H55" s="58"/>
      <c r="I55" s="58">
        <f t="shared" si="1"/>
        <v>510874.5</v>
      </c>
      <c r="J55" s="58">
        <v>510874.5</v>
      </c>
      <c r="K55" s="58">
        <v>216466.75</v>
      </c>
      <c r="L55" s="129">
        <f t="shared" si="3"/>
        <v>0.4237180560000548</v>
      </c>
    </row>
    <row r="56" spans="1:12" ht="31.5" x14ac:dyDescent="0.2">
      <c r="A56" s="18" t="s">
        <v>131</v>
      </c>
      <c r="B56" s="40" t="s">
        <v>76</v>
      </c>
      <c r="C56" s="40" t="s">
        <v>27</v>
      </c>
      <c r="D56" s="40" t="s">
        <v>32</v>
      </c>
      <c r="E56" s="40" t="s">
        <v>137</v>
      </c>
      <c r="F56" s="42" t="s">
        <v>30</v>
      </c>
      <c r="G56" s="58">
        <f>G57</f>
        <v>8100.5</v>
      </c>
      <c r="H56" s="58">
        <f>H57</f>
        <v>0</v>
      </c>
      <c r="I56" s="58">
        <f t="shared" si="1"/>
        <v>8100.5</v>
      </c>
      <c r="J56" s="58">
        <f t="shared" ref="J56:K56" si="24">J57</f>
        <v>8100.5</v>
      </c>
      <c r="K56" s="58">
        <f t="shared" si="24"/>
        <v>3975</v>
      </c>
      <c r="L56" s="129">
        <f t="shared" si="3"/>
        <v>0.49071044997222396</v>
      </c>
    </row>
    <row r="57" spans="1:12" ht="47.25" x14ac:dyDescent="0.2">
      <c r="A57" s="18" t="s">
        <v>206</v>
      </c>
      <c r="B57" s="40" t="s">
        <v>76</v>
      </c>
      <c r="C57" s="40" t="s">
        <v>27</v>
      </c>
      <c r="D57" s="40" t="s">
        <v>32</v>
      </c>
      <c r="E57" s="40" t="s">
        <v>137</v>
      </c>
      <c r="F57" s="42" t="s">
        <v>31</v>
      </c>
      <c r="G57" s="58">
        <f>66312.5-5328-52884</f>
        <v>8100.5</v>
      </c>
      <c r="H57" s="58"/>
      <c r="I57" s="58">
        <f t="shared" si="1"/>
        <v>8100.5</v>
      </c>
      <c r="J57" s="58">
        <v>8100.5</v>
      </c>
      <c r="K57" s="58">
        <v>3975</v>
      </c>
      <c r="L57" s="129">
        <f t="shared" si="3"/>
        <v>0.49071044997222396</v>
      </c>
    </row>
    <row r="58" spans="1:12" s="10" customFormat="1" ht="39.75" customHeight="1" x14ac:dyDescent="0.25">
      <c r="A58" s="7" t="s">
        <v>21</v>
      </c>
      <c r="B58" s="33" t="s">
        <v>76</v>
      </c>
      <c r="C58" s="33" t="s">
        <v>32</v>
      </c>
      <c r="D58" s="33"/>
      <c r="E58" s="33"/>
      <c r="F58" s="35"/>
      <c r="G58" s="82">
        <f>G59+G70+G74</f>
        <v>1478459</v>
      </c>
      <c r="H58" s="82">
        <f>H59+H70+H74</f>
        <v>0</v>
      </c>
      <c r="I58" s="82">
        <f t="shared" si="1"/>
        <v>1478459</v>
      </c>
      <c r="J58" s="82">
        <f t="shared" ref="J58:K58" si="25">J59+J70+J74</f>
        <v>1478459</v>
      </c>
      <c r="K58" s="82">
        <f t="shared" si="25"/>
        <v>615905.66999999993</v>
      </c>
      <c r="L58" s="126">
        <f t="shared" si="3"/>
        <v>0.4165862360741826</v>
      </c>
    </row>
    <row r="59" spans="1:12" s="13" customFormat="1" ht="64.5" customHeight="1" x14ac:dyDescent="0.25">
      <c r="A59" s="4" t="s">
        <v>51</v>
      </c>
      <c r="B59" s="32" t="s">
        <v>76</v>
      </c>
      <c r="C59" s="32" t="s">
        <v>32</v>
      </c>
      <c r="D59" s="32" t="s">
        <v>22</v>
      </c>
      <c r="E59" s="32"/>
      <c r="F59" s="36"/>
      <c r="G59" s="81">
        <f>G60+G63</f>
        <v>1461699</v>
      </c>
      <c r="H59" s="81">
        <f>H60+H63</f>
        <v>0</v>
      </c>
      <c r="I59" s="81">
        <f t="shared" si="1"/>
        <v>1461699</v>
      </c>
      <c r="J59" s="81">
        <f t="shared" ref="J59:K59" si="26">J60+J63</f>
        <v>1461699</v>
      </c>
      <c r="K59" s="81">
        <f t="shared" si="26"/>
        <v>615905.66999999993</v>
      </c>
      <c r="L59" s="127">
        <f t="shared" si="3"/>
        <v>0.4213628592480394</v>
      </c>
    </row>
    <row r="60" spans="1:12" s="9" customFormat="1" ht="96.75" customHeight="1" x14ac:dyDescent="0.2">
      <c r="A60" s="5" t="s">
        <v>109</v>
      </c>
      <c r="B60" s="37" t="s">
        <v>76</v>
      </c>
      <c r="C60" s="37" t="s">
        <v>32</v>
      </c>
      <c r="D60" s="37" t="s">
        <v>22</v>
      </c>
      <c r="E60" s="38" t="s">
        <v>141</v>
      </c>
      <c r="F60" s="42"/>
      <c r="G60" s="48">
        <f>G61</f>
        <v>36000</v>
      </c>
      <c r="H60" s="48">
        <f>H61</f>
        <v>0</v>
      </c>
      <c r="I60" s="48">
        <f t="shared" si="1"/>
        <v>36000</v>
      </c>
      <c r="J60" s="48">
        <f t="shared" ref="J60:K61" si="27">J61</f>
        <v>36000</v>
      </c>
      <c r="K60" s="48">
        <f t="shared" si="27"/>
        <v>5108</v>
      </c>
      <c r="L60" s="128">
        <f t="shared" si="3"/>
        <v>0.1418888888888889</v>
      </c>
    </row>
    <row r="61" spans="1:12" ht="31.5" x14ac:dyDescent="0.2">
      <c r="A61" s="18" t="s">
        <v>131</v>
      </c>
      <c r="B61" s="40" t="s">
        <v>76</v>
      </c>
      <c r="C61" s="40" t="s">
        <v>32</v>
      </c>
      <c r="D61" s="40" t="s">
        <v>22</v>
      </c>
      <c r="E61" s="41" t="s">
        <v>141</v>
      </c>
      <c r="F61" s="42" t="s">
        <v>30</v>
      </c>
      <c r="G61" s="58">
        <f>G62</f>
        <v>36000</v>
      </c>
      <c r="H61" s="58">
        <f>H62</f>
        <v>0</v>
      </c>
      <c r="I61" s="58">
        <f t="shared" si="1"/>
        <v>36000</v>
      </c>
      <c r="J61" s="58">
        <f t="shared" si="27"/>
        <v>36000</v>
      </c>
      <c r="K61" s="58">
        <f t="shared" si="27"/>
        <v>5108</v>
      </c>
      <c r="L61" s="129">
        <f t="shared" si="3"/>
        <v>0.1418888888888889</v>
      </c>
    </row>
    <row r="62" spans="1:12" ht="51" customHeight="1" x14ac:dyDescent="0.2">
      <c r="A62" s="18" t="s">
        <v>206</v>
      </c>
      <c r="B62" s="40" t="s">
        <v>76</v>
      </c>
      <c r="C62" s="40" t="s">
        <v>32</v>
      </c>
      <c r="D62" s="40" t="s">
        <v>22</v>
      </c>
      <c r="E62" s="41" t="s">
        <v>141</v>
      </c>
      <c r="F62" s="42" t="s">
        <v>31</v>
      </c>
      <c r="G62" s="58">
        <v>36000</v>
      </c>
      <c r="H62" s="58"/>
      <c r="I62" s="58">
        <f t="shared" si="1"/>
        <v>36000</v>
      </c>
      <c r="J62" s="58">
        <v>36000</v>
      </c>
      <c r="K62" s="58">
        <v>5108</v>
      </c>
      <c r="L62" s="129">
        <f t="shared" si="3"/>
        <v>0.1418888888888889</v>
      </c>
    </row>
    <row r="63" spans="1:12" ht="47.25" x14ac:dyDescent="0.2">
      <c r="A63" s="5" t="s">
        <v>127</v>
      </c>
      <c r="B63" s="37" t="s">
        <v>76</v>
      </c>
      <c r="C63" s="37" t="s">
        <v>32</v>
      </c>
      <c r="D63" s="37" t="s">
        <v>22</v>
      </c>
      <c r="E63" s="38" t="s">
        <v>138</v>
      </c>
      <c r="F63" s="39"/>
      <c r="G63" s="48">
        <f>G64+G66+G68</f>
        <v>1425699</v>
      </c>
      <c r="H63" s="48">
        <f>H64+H66+H68</f>
        <v>0</v>
      </c>
      <c r="I63" s="48">
        <f t="shared" si="1"/>
        <v>1425699</v>
      </c>
      <c r="J63" s="48">
        <f t="shared" ref="J63:K63" si="28">J64+J66+J68</f>
        <v>1425699</v>
      </c>
      <c r="K63" s="48">
        <f t="shared" si="28"/>
        <v>610797.66999999993</v>
      </c>
      <c r="L63" s="128">
        <f t="shared" si="3"/>
        <v>0.42841979267713587</v>
      </c>
    </row>
    <row r="64" spans="1:12" ht="94.5" x14ac:dyDescent="0.2">
      <c r="A64" s="18" t="s">
        <v>261</v>
      </c>
      <c r="B64" s="40" t="s">
        <v>76</v>
      </c>
      <c r="C64" s="40" t="s">
        <v>32</v>
      </c>
      <c r="D64" s="40" t="s">
        <v>22</v>
      </c>
      <c r="E64" s="41" t="s">
        <v>138</v>
      </c>
      <c r="F64" s="42" t="s">
        <v>28</v>
      </c>
      <c r="G64" s="58">
        <f>G65</f>
        <v>1343231</v>
      </c>
      <c r="H64" s="58">
        <f>H65</f>
        <v>0</v>
      </c>
      <c r="I64" s="58">
        <f t="shared" si="1"/>
        <v>1343231</v>
      </c>
      <c r="J64" s="58">
        <f t="shared" ref="J64:K64" si="29">J65</f>
        <v>1343231</v>
      </c>
      <c r="K64" s="58">
        <f t="shared" si="29"/>
        <v>573500.93999999994</v>
      </c>
      <c r="L64" s="129">
        <f t="shared" si="3"/>
        <v>0.42695630163389614</v>
      </c>
    </row>
    <row r="65" spans="1:12" ht="31.5" x14ac:dyDescent="0.2">
      <c r="A65" s="18" t="s">
        <v>139</v>
      </c>
      <c r="B65" s="40" t="s">
        <v>76</v>
      </c>
      <c r="C65" s="40" t="s">
        <v>32</v>
      </c>
      <c r="D65" s="40" t="s">
        <v>22</v>
      </c>
      <c r="E65" s="41" t="s">
        <v>138</v>
      </c>
      <c r="F65" s="42" t="s">
        <v>140</v>
      </c>
      <c r="G65" s="58">
        <v>1343231</v>
      </c>
      <c r="H65" s="58"/>
      <c r="I65" s="58">
        <f t="shared" si="1"/>
        <v>1343231</v>
      </c>
      <c r="J65" s="58">
        <v>1343231</v>
      </c>
      <c r="K65" s="58">
        <v>573500.93999999994</v>
      </c>
      <c r="L65" s="129">
        <f t="shared" si="3"/>
        <v>0.42695630163389614</v>
      </c>
    </row>
    <row r="66" spans="1:12" ht="31.5" x14ac:dyDescent="0.2">
      <c r="A66" s="18" t="s">
        <v>131</v>
      </c>
      <c r="B66" s="40" t="s">
        <v>76</v>
      </c>
      <c r="C66" s="40" t="s">
        <v>32</v>
      </c>
      <c r="D66" s="40" t="s">
        <v>22</v>
      </c>
      <c r="E66" s="41" t="s">
        <v>138</v>
      </c>
      <c r="F66" s="42" t="s">
        <v>30</v>
      </c>
      <c r="G66" s="58">
        <f>G67</f>
        <v>81074</v>
      </c>
      <c r="H66" s="58">
        <f>H67</f>
        <v>0</v>
      </c>
      <c r="I66" s="58">
        <f t="shared" si="1"/>
        <v>81074</v>
      </c>
      <c r="J66" s="58">
        <f t="shared" ref="J66:K66" si="30">J67</f>
        <v>81074</v>
      </c>
      <c r="K66" s="58">
        <f t="shared" si="30"/>
        <v>36720.959999999999</v>
      </c>
      <c r="L66" s="129">
        <f t="shared" si="3"/>
        <v>0.45293139600858473</v>
      </c>
    </row>
    <row r="67" spans="1:12" ht="47.25" x14ac:dyDescent="0.2">
      <c r="A67" s="18" t="s">
        <v>206</v>
      </c>
      <c r="B67" s="40" t="s">
        <v>76</v>
      </c>
      <c r="C67" s="40" t="s">
        <v>32</v>
      </c>
      <c r="D67" s="40" t="s">
        <v>22</v>
      </c>
      <c r="E67" s="41" t="s">
        <v>138</v>
      </c>
      <c r="F67" s="42" t="s">
        <v>31</v>
      </c>
      <c r="G67" s="58">
        <v>81074</v>
      </c>
      <c r="H67" s="58"/>
      <c r="I67" s="58">
        <f t="shared" si="1"/>
        <v>81074</v>
      </c>
      <c r="J67" s="58">
        <v>81074</v>
      </c>
      <c r="K67" s="58">
        <v>36720.959999999999</v>
      </c>
      <c r="L67" s="129">
        <f t="shared" si="3"/>
        <v>0.45293139600858473</v>
      </c>
    </row>
    <row r="68" spans="1:12" ht="15.75" x14ac:dyDescent="0.2">
      <c r="A68" s="18" t="s">
        <v>33</v>
      </c>
      <c r="B68" s="40" t="s">
        <v>76</v>
      </c>
      <c r="C68" s="40" t="s">
        <v>32</v>
      </c>
      <c r="D68" s="40" t="s">
        <v>22</v>
      </c>
      <c r="E68" s="41" t="s">
        <v>138</v>
      </c>
      <c r="F68" s="42" t="s">
        <v>34</v>
      </c>
      <c r="G68" s="84">
        <f>G69</f>
        <v>1394</v>
      </c>
      <c r="H68" s="84">
        <f>H69</f>
        <v>0</v>
      </c>
      <c r="I68" s="84">
        <f t="shared" si="1"/>
        <v>1394</v>
      </c>
      <c r="J68" s="84">
        <v>1394</v>
      </c>
      <c r="K68" s="84">
        <f t="shared" ref="K68" si="31">K69</f>
        <v>575.77</v>
      </c>
      <c r="L68" s="130">
        <f t="shared" si="3"/>
        <v>0.41303443328550932</v>
      </c>
    </row>
    <row r="69" spans="1:12" ht="19.5" customHeight="1" x14ac:dyDescent="0.2">
      <c r="A69" s="18" t="s">
        <v>279</v>
      </c>
      <c r="B69" s="40" t="s">
        <v>76</v>
      </c>
      <c r="C69" s="40" t="s">
        <v>32</v>
      </c>
      <c r="D69" s="40" t="s">
        <v>22</v>
      </c>
      <c r="E69" s="41" t="s">
        <v>138</v>
      </c>
      <c r="F69" s="42" t="s">
        <v>272</v>
      </c>
      <c r="G69" s="84">
        <f>594+800</f>
        <v>1394</v>
      </c>
      <c r="H69" s="84"/>
      <c r="I69" s="123">
        <f t="shared" si="1"/>
        <v>1394</v>
      </c>
      <c r="J69" s="84">
        <v>1394</v>
      </c>
      <c r="K69" s="84">
        <v>575.77</v>
      </c>
      <c r="L69" s="130">
        <f t="shared" si="3"/>
        <v>0.41303443328550932</v>
      </c>
    </row>
    <row r="70" spans="1:12" s="9" customFormat="1" ht="20.25" customHeight="1" x14ac:dyDescent="0.2">
      <c r="A70" s="4" t="s">
        <v>7</v>
      </c>
      <c r="B70" s="32" t="s">
        <v>76</v>
      </c>
      <c r="C70" s="32" t="s">
        <v>32</v>
      </c>
      <c r="D70" s="32" t="s">
        <v>23</v>
      </c>
      <c r="E70" s="41"/>
      <c r="F70" s="42"/>
      <c r="G70" s="81">
        <f t="shared" ref="G70:K72" si="32">G71</f>
        <v>7260</v>
      </c>
      <c r="H70" s="81">
        <f t="shared" si="32"/>
        <v>0</v>
      </c>
      <c r="I70" s="81">
        <f t="shared" si="1"/>
        <v>7260</v>
      </c>
      <c r="J70" s="81">
        <f t="shared" si="32"/>
        <v>7260</v>
      </c>
      <c r="K70" s="81">
        <f t="shared" si="32"/>
        <v>0</v>
      </c>
      <c r="L70" s="127">
        <f t="shared" si="3"/>
        <v>0</v>
      </c>
    </row>
    <row r="71" spans="1:12" ht="17.45" customHeight="1" x14ac:dyDescent="0.2">
      <c r="A71" s="5" t="s">
        <v>108</v>
      </c>
      <c r="B71" s="37" t="s">
        <v>76</v>
      </c>
      <c r="C71" s="37" t="s">
        <v>32</v>
      </c>
      <c r="D71" s="37" t="s">
        <v>23</v>
      </c>
      <c r="E71" s="38" t="s">
        <v>142</v>
      </c>
      <c r="F71" s="39"/>
      <c r="G71" s="48">
        <f t="shared" si="32"/>
        <v>7260</v>
      </c>
      <c r="H71" s="48">
        <f t="shared" si="32"/>
        <v>0</v>
      </c>
      <c r="I71" s="48">
        <f t="shared" si="1"/>
        <v>7260</v>
      </c>
      <c r="J71" s="48">
        <f t="shared" si="32"/>
        <v>7260</v>
      </c>
      <c r="K71" s="48">
        <f t="shared" si="32"/>
        <v>0</v>
      </c>
      <c r="L71" s="128">
        <f t="shared" si="3"/>
        <v>0</v>
      </c>
    </row>
    <row r="72" spans="1:12" ht="31.5" x14ac:dyDescent="0.2">
      <c r="A72" s="18" t="s">
        <v>131</v>
      </c>
      <c r="B72" s="40" t="s">
        <v>76</v>
      </c>
      <c r="C72" s="40" t="s">
        <v>32</v>
      </c>
      <c r="D72" s="40" t="s">
        <v>23</v>
      </c>
      <c r="E72" s="41" t="s">
        <v>142</v>
      </c>
      <c r="F72" s="42" t="s">
        <v>30</v>
      </c>
      <c r="G72" s="58">
        <f t="shared" si="32"/>
        <v>7260</v>
      </c>
      <c r="H72" s="58">
        <f t="shared" si="32"/>
        <v>0</v>
      </c>
      <c r="I72" s="58">
        <f t="shared" si="1"/>
        <v>7260</v>
      </c>
      <c r="J72" s="58">
        <f t="shared" si="32"/>
        <v>7260</v>
      </c>
      <c r="K72" s="58">
        <f t="shared" si="32"/>
        <v>0</v>
      </c>
      <c r="L72" s="129">
        <f t="shared" si="3"/>
        <v>0</v>
      </c>
    </row>
    <row r="73" spans="1:12" ht="50.45" customHeight="1" x14ac:dyDescent="0.2">
      <c r="A73" s="18" t="s">
        <v>206</v>
      </c>
      <c r="B73" s="40" t="s">
        <v>76</v>
      </c>
      <c r="C73" s="40" t="s">
        <v>32</v>
      </c>
      <c r="D73" s="40" t="s">
        <v>23</v>
      </c>
      <c r="E73" s="41" t="s">
        <v>142</v>
      </c>
      <c r="F73" s="42" t="s">
        <v>31</v>
      </c>
      <c r="G73" s="58">
        <v>7260</v>
      </c>
      <c r="H73" s="58"/>
      <c r="I73" s="58">
        <f t="shared" si="1"/>
        <v>7260</v>
      </c>
      <c r="J73" s="58">
        <v>7260</v>
      </c>
      <c r="K73" s="58">
        <v>0</v>
      </c>
      <c r="L73" s="129">
        <f t="shared" si="3"/>
        <v>0</v>
      </c>
    </row>
    <row r="74" spans="1:12" ht="50.45" customHeight="1" x14ac:dyDescent="0.2">
      <c r="A74" s="4" t="s">
        <v>220</v>
      </c>
      <c r="B74" s="32" t="s">
        <v>76</v>
      </c>
      <c r="C74" s="32" t="s">
        <v>32</v>
      </c>
      <c r="D74" s="32" t="s">
        <v>218</v>
      </c>
      <c r="E74" s="41"/>
      <c r="F74" s="42"/>
      <c r="G74" s="81">
        <f t="shared" ref="G74:K76" si="33">G75</f>
        <v>9500</v>
      </c>
      <c r="H74" s="81">
        <f t="shared" si="33"/>
        <v>0</v>
      </c>
      <c r="I74" s="81">
        <f t="shared" si="1"/>
        <v>9500</v>
      </c>
      <c r="J74" s="81">
        <f t="shared" si="33"/>
        <v>9500</v>
      </c>
      <c r="K74" s="81">
        <f t="shared" si="33"/>
        <v>0</v>
      </c>
      <c r="L74" s="127">
        <f t="shared" si="3"/>
        <v>0</v>
      </c>
    </row>
    <row r="75" spans="1:12" ht="50.45" customHeight="1" x14ac:dyDescent="0.2">
      <c r="A75" s="5" t="s">
        <v>217</v>
      </c>
      <c r="B75" s="37" t="s">
        <v>76</v>
      </c>
      <c r="C75" s="37" t="s">
        <v>32</v>
      </c>
      <c r="D75" s="37" t="s">
        <v>218</v>
      </c>
      <c r="E75" s="38" t="s">
        <v>219</v>
      </c>
      <c r="F75" s="39"/>
      <c r="G75" s="48">
        <f t="shared" si="33"/>
        <v>9500</v>
      </c>
      <c r="H75" s="48">
        <f t="shared" si="33"/>
        <v>0</v>
      </c>
      <c r="I75" s="48">
        <f t="shared" si="1"/>
        <v>9500</v>
      </c>
      <c r="J75" s="48">
        <f t="shared" si="33"/>
        <v>9500</v>
      </c>
      <c r="K75" s="48">
        <f t="shared" si="33"/>
        <v>0</v>
      </c>
      <c r="L75" s="128">
        <f t="shared" si="3"/>
        <v>0</v>
      </c>
    </row>
    <row r="76" spans="1:12" ht="37.9" customHeight="1" x14ac:dyDescent="0.2">
      <c r="A76" s="18" t="s">
        <v>131</v>
      </c>
      <c r="B76" s="40" t="s">
        <v>76</v>
      </c>
      <c r="C76" s="40" t="s">
        <v>32</v>
      </c>
      <c r="D76" s="40" t="s">
        <v>218</v>
      </c>
      <c r="E76" s="41" t="s">
        <v>219</v>
      </c>
      <c r="F76" s="42" t="s">
        <v>30</v>
      </c>
      <c r="G76" s="58">
        <f t="shared" si="33"/>
        <v>9500</v>
      </c>
      <c r="H76" s="58">
        <f t="shared" si="33"/>
        <v>0</v>
      </c>
      <c r="I76" s="58">
        <f t="shared" si="1"/>
        <v>9500</v>
      </c>
      <c r="J76" s="58">
        <f t="shared" si="33"/>
        <v>9500</v>
      </c>
      <c r="K76" s="58">
        <f t="shared" si="33"/>
        <v>0</v>
      </c>
      <c r="L76" s="129">
        <f t="shared" si="3"/>
        <v>0</v>
      </c>
    </row>
    <row r="77" spans="1:12" ht="50.45" customHeight="1" x14ac:dyDescent="0.2">
      <c r="A77" s="18" t="s">
        <v>206</v>
      </c>
      <c r="B77" s="40" t="s">
        <v>76</v>
      </c>
      <c r="C77" s="40" t="s">
        <v>32</v>
      </c>
      <c r="D77" s="40" t="s">
        <v>218</v>
      </c>
      <c r="E77" s="41" t="s">
        <v>219</v>
      </c>
      <c r="F77" s="42" t="s">
        <v>31</v>
      </c>
      <c r="G77" s="58">
        <v>9500</v>
      </c>
      <c r="H77" s="58"/>
      <c r="I77" s="58">
        <f t="shared" si="1"/>
        <v>9500</v>
      </c>
      <c r="J77" s="58">
        <v>9500</v>
      </c>
      <c r="K77" s="58">
        <v>0</v>
      </c>
      <c r="L77" s="129">
        <f t="shared" ref="L77:L140" si="34">K77/J77</f>
        <v>0</v>
      </c>
    </row>
    <row r="78" spans="1:12" s="8" customFormat="1" ht="18.75" x14ac:dyDescent="0.25">
      <c r="A78" s="7" t="s">
        <v>60</v>
      </c>
      <c r="B78" s="33" t="s">
        <v>76</v>
      </c>
      <c r="C78" s="33" t="s">
        <v>39</v>
      </c>
      <c r="D78" s="34"/>
      <c r="E78" s="34"/>
      <c r="F78" s="35"/>
      <c r="G78" s="100">
        <f>G86+G99+G79</f>
        <v>15330684</v>
      </c>
      <c r="H78" s="100">
        <f>H86+H99+H79</f>
        <v>956969</v>
      </c>
      <c r="I78" s="100">
        <f t="shared" si="1"/>
        <v>16287653</v>
      </c>
      <c r="J78" s="100">
        <f t="shared" ref="J78:K78" si="35">J86+J99+J79</f>
        <v>16287653</v>
      </c>
      <c r="K78" s="100">
        <f t="shared" si="35"/>
        <v>12638218.119999999</v>
      </c>
      <c r="L78" s="133">
        <f t="shared" si="34"/>
        <v>0.77593856647117909</v>
      </c>
    </row>
    <row r="79" spans="1:12" s="8" customFormat="1" ht="18" x14ac:dyDescent="0.25">
      <c r="A79" s="88" t="s">
        <v>251</v>
      </c>
      <c r="B79" s="89" t="s">
        <v>76</v>
      </c>
      <c r="C79" s="89" t="s">
        <v>39</v>
      </c>
      <c r="D79" s="89" t="s">
        <v>8</v>
      </c>
      <c r="E79" s="90"/>
      <c r="F79" s="91"/>
      <c r="G79" s="83">
        <f>G80+G83</f>
        <v>100000</v>
      </c>
      <c r="H79" s="83">
        <f>H80+H83</f>
        <v>0</v>
      </c>
      <c r="I79" s="83">
        <f t="shared" si="1"/>
        <v>100000</v>
      </c>
      <c r="J79" s="83">
        <f t="shared" ref="J79:K79" si="36">J80+J83</f>
        <v>100000</v>
      </c>
      <c r="K79" s="83">
        <f t="shared" si="36"/>
        <v>0</v>
      </c>
      <c r="L79" s="131">
        <f t="shared" si="34"/>
        <v>0</v>
      </c>
    </row>
    <row r="80" spans="1:12" s="8" customFormat="1" ht="157.5" x14ac:dyDescent="0.25">
      <c r="A80" s="19" t="s">
        <v>258</v>
      </c>
      <c r="B80" s="92" t="s">
        <v>76</v>
      </c>
      <c r="C80" s="93" t="s">
        <v>39</v>
      </c>
      <c r="D80" s="93" t="s">
        <v>8</v>
      </c>
      <c r="E80" s="93" t="s">
        <v>252</v>
      </c>
      <c r="F80" s="94"/>
      <c r="G80" s="85">
        <f>G81</f>
        <v>11140</v>
      </c>
      <c r="H80" s="85">
        <f>H81</f>
        <v>0</v>
      </c>
      <c r="I80" s="85">
        <f t="shared" si="1"/>
        <v>11140</v>
      </c>
      <c r="J80" s="85">
        <f t="shared" ref="J80:K81" si="37">J81</f>
        <v>11140</v>
      </c>
      <c r="K80" s="85">
        <f t="shared" si="37"/>
        <v>0</v>
      </c>
      <c r="L80" s="134">
        <f t="shared" si="34"/>
        <v>0</v>
      </c>
    </row>
    <row r="81" spans="1:12" s="8" customFormat="1" ht="31.5" x14ac:dyDescent="0.25">
      <c r="A81" s="95" t="s">
        <v>131</v>
      </c>
      <c r="B81" s="96" t="s">
        <v>76</v>
      </c>
      <c r="C81" s="96" t="s">
        <v>39</v>
      </c>
      <c r="D81" s="96" t="s">
        <v>8</v>
      </c>
      <c r="E81" s="97" t="s">
        <v>252</v>
      </c>
      <c r="F81" s="98" t="s">
        <v>30</v>
      </c>
      <c r="G81" s="86">
        <f>G82</f>
        <v>11140</v>
      </c>
      <c r="H81" s="86">
        <f>H82</f>
        <v>0</v>
      </c>
      <c r="I81" s="86">
        <f t="shared" si="1"/>
        <v>11140</v>
      </c>
      <c r="J81" s="86">
        <f t="shared" si="37"/>
        <v>11140</v>
      </c>
      <c r="K81" s="86">
        <f t="shared" si="37"/>
        <v>0</v>
      </c>
      <c r="L81" s="135">
        <f t="shared" si="34"/>
        <v>0</v>
      </c>
    </row>
    <row r="82" spans="1:12" s="8" customFormat="1" ht="47.25" x14ac:dyDescent="0.25">
      <c r="A82" s="95" t="s">
        <v>206</v>
      </c>
      <c r="B82" s="96" t="s">
        <v>76</v>
      </c>
      <c r="C82" s="96" t="s">
        <v>39</v>
      </c>
      <c r="D82" s="96" t="s">
        <v>8</v>
      </c>
      <c r="E82" s="97" t="s">
        <v>252</v>
      </c>
      <c r="F82" s="98" t="s">
        <v>31</v>
      </c>
      <c r="G82" s="86">
        <v>11140</v>
      </c>
      <c r="H82" s="86"/>
      <c r="I82" s="86">
        <f t="shared" si="1"/>
        <v>11140</v>
      </c>
      <c r="J82" s="86">
        <v>11140</v>
      </c>
      <c r="K82" s="86">
        <v>0</v>
      </c>
      <c r="L82" s="135">
        <f t="shared" si="34"/>
        <v>0</v>
      </c>
    </row>
    <row r="83" spans="1:12" s="8" customFormat="1" ht="64.5" customHeight="1" x14ac:dyDescent="0.25">
      <c r="A83" s="19" t="s">
        <v>260</v>
      </c>
      <c r="B83" s="92" t="s">
        <v>76</v>
      </c>
      <c r="C83" s="93" t="s">
        <v>39</v>
      </c>
      <c r="D83" s="93" t="s">
        <v>8</v>
      </c>
      <c r="E83" s="93" t="s">
        <v>259</v>
      </c>
      <c r="F83" s="94"/>
      <c r="G83" s="86">
        <f>G84</f>
        <v>88860</v>
      </c>
      <c r="H83" s="86">
        <f>H84</f>
        <v>0</v>
      </c>
      <c r="I83" s="86">
        <f t="shared" si="1"/>
        <v>88860</v>
      </c>
      <c r="J83" s="86">
        <f t="shared" ref="J83:K84" si="38">J84</f>
        <v>88860</v>
      </c>
      <c r="K83" s="86">
        <f t="shared" si="38"/>
        <v>0</v>
      </c>
      <c r="L83" s="135">
        <f t="shared" si="34"/>
        <v>0</v>
      </c>
    </row>
    <row r="84" spans="1:12" s="8" customFormat="1" ht="31.5" x14ac:dyDescent="0.25">
      <c r="A84" s="95" t="s">
        <v>131</v>
      </c>
      <c r="B84" s="96" t="s">
        <v>76</v>
      </c>
      <c r="C84" s="96" t="s">
        <v>39</v>
      </c>
      <c r="D84" s="96" t="s">
        <v>8</v>
      </c>
      <c r="E84" s="97" t="s">
        <v>259</v>
      </c>
      <c r="F84" s="98" t="s">
        <v>30</v>
      </c>
      <c r="G84" s="86">
        <f>G85</f>
        <v>88860</v>
      </c>
      <c r="H84" s="86">
        <f>H85</f>
        <v>0</v>
      </c>
      <c r="I84" s="86">
        <f t="shared" ref="I84:I156" si="39">SUM(G84:H84)</f>
        <v>88860</v>
      </c>
      <c r="J84" s="86">
        <f t="shared" si="38"/>
        <v>88860</v>
      </c>
      <c r="K84" s="86">
        <f t="shared" si="38"/>
        <v>0</v>
      </c>
      <c r="L84" s="135">
        <f t="shared" si="34"/>
        <v>0</v>
      </c>
    </row>
    <row r="85" spans="1:12" s="8" customFormat="1" ht="47.25" x14ac:dyDescent="0.25">
      <c r="A85" s="95" t="s">
        <v>206</v>
      </c>
      <c r="B85" s="96" t="s">
        <v>76</v>
      </c>
      <c r="C85" s="96" t="s">
        <v>39</v>
      </c>
      <c r="D85" s="96" t="s">
        <v>8</v>
      </c>
      <c r="E85" s="97" t="s">
        <v>259</v>
      </c>
      <c r="F85" s="98" t="s">
        <v>31</v>
      </c>
      <c r="G85" s="86">
        <v>88860</v>
      </c>
      <c r="H85" s="86"/>
      <c r="I85" s="86">
        <f t="shared" si="39"/>
        <v>88860</v>
      </c>
      <c r="J85" s="86">
        <v>88860</v>
      </c>
      <c r="K85" s="86">
        <v>0</v>
      </c>
      <c r="L85" s="135">
        <f t="shared" si="34"/>
        <v>0</v>
      </c>
    </row>
    <row r="86" spans="1:12" s="8" customFormat="1" ht="18" x14ac:dyDescent="0.25">
      <c r="A86" s="4" t="s">
        <v>93</v>
      </c>
      <c r="B86" s="32" t="s">
        <v>76</v>
      </c>
      <c r="C86" s="32" t="s">
        <v>39</v>
      </c>
      <c r="D86" s="32" t="s">
        <v>22</v>
      </c>
      <c r="E86" s="28"/>
      <c r="F86" s="36"/>
      <c r="G86" s="83">
        <f>G87+G90+G93+G96</f>
        <v>15006829</v>
      </c>
      <c r="H86" s="83">
        <f>H87+H90+H93+H96</f>
        <v>956969</v>
      </c>
      <c r="I86" s="83">
        <f t="shared" si="39"/>
        <v>15963798</v>
      </c>
      <c r="J86" s="83">
        <f t="shared" ref="J86:K86" si="40">J87+J90+J93+J96</f>
        <v>15963798</v>
      </c>
      <c r="K86" s="83">
        <f t="shared" si="40"/>
        <v>12545483.139999999</v>
      </c>
      <c r="L86" s="131">
        <f t="shared" si="34"/>
        <v>0.7858708272304622</v>
      </c>
    </row>
    <row r="87" spans="1:12" s="8" customFormat="1" ht="45.75" customHeight="1" x14ac:dyDescent="0.25">
      <c r="A87" s="19" t="s">
        <v>116</v>
      </c>
      <c r="B87" s="37" t="s">
        <v>76</v>
      </c>
      <c r="C87" s="50" t="s">
        <v>39</v>
      </c>
      <c r="D87" s="50" t="s">
        <v>22</v>
      </c>
      <c r="E87" s="50" t="s">
        <v>144</v>
      </c>
      <c r="F87" s="35"/>
      <c r="G87" s="85">
        <f>G88</f>
        <v>10839519</v>
      </c>
      <c r="H87" s="85">
        <f>H88</f>
        <v>0</v>
      </c>
      <c r="I87" s="85">
        <f t="shared" si="39"/>
        <v>10839519</v>
      </c>
      <c r="J87" s="85">
        <f t="shared" ref="J87:K88" si="41">J88</f>
        <v>10839519</v>
      </c>
      <c r="K87" s="85">
        <f t="shared" si="41"/>
        <v>10120493</v>
      </c>
      <c r="L87" s="134">
        <f t="shared" si="34"/>
        <v>0.93366624478447802</v>
      </c>
    </row>
    <row r="88" spans="1:12" s="8" customFormat="1" ht="36" customHeight="1" x14ac:dyDescent="0.25">
      <c r="A88" s="18" t="s">
        <v>131</v>
      </c>
      <c r="B88" s="40" t="s">
        <v>76</v>
      </c>
      <c r="C88" s="40" t="s">
        <v>39</v>
      </c>
      <c r="D88" s="40" t="s">
        <v>22</v>
      </c>
      <c r="E88" s="51" t="s">
        <v>144</v>
      </c>
      <c r="F88" s="42" t="s">
        <v>30</v>
      </c>
      <c r="G88" s="86">
        <f>G89</f>
        <v>10839519</v>
      </c>
      <c r="H88" s="86">
        <f>H89</f>
        <v>0</v>
      </c>
      <c r="I88" s="86">
        <f t="shared" si="39"/>
        <v>10839519</v>
      </c>
      <c r="J88" s="86">
        <f t="shared" si="41"/>
        <v>10839519</v>
      </c>
      <c r="K88" s="86">
        <f t="shared" si="41"/>
        <v>10120493</v>
      </c>
      <c r="L88" s="135">
        <f t="shared" si="34"/>
        <v>0.93366624478447802</v>
      </c>
    </row>
    <row r="89" spans="1:12" s="8" customFormat="1" ht="50.25" customHeight="1" x14ac:dyDescent="0.25">
      <c r="A89" s="18" t="s">
        <v>206</v>
      </c>
      <c r="B89" s="40" t="s">
        <v>76</v>
      </c>
      <c r="C89" s="40" t="s">
        <v>39</v>
      </c>
      <c r="D89" s="40" t="s">
        <v>22</v>
      </c>
      <c r="E89" s="51" t="s">
        <v>144</v>
      </c>
      <c r="F89" s="42" t="s">
        <v>31</v>
      </c>
      <c r="G89" s="86">
        <v>10839519</v>
      </c>
      <c r="H89" s="86"/>
      <c r="I89" s="86">
        <f t="shared" si="39"/>
        <v>10839519</v>
      </c>
      <c r="J89" s="86">
        <v>10839519</v>
      </c>
      <c r="K89" s="86">
        <v>10120493</v>
      </c>
      <c r="L89" s="135">
        <f t="shared" si="34"/>
        <v>0.93366624478447802</v>
      </c>
    </row>
    <row r="90" spans="1:12" s="8" customFormat="1" ht="26.45" customHeight="1" x14ac:dyDescent="0.25">
      <c r="A90" s="19" t="s">
        <v>117</v>
      </c>
      <c r="B90" s="37" t="s">
        <v>76</v>
      </c>
      <c r="C90" s="50" t="s">
        <v>39</v>
      </c>
      <c r="D90" s="50" t="s">
        <v>22</v>
      </c>
      <c r="E90" s="50" t="s">
        <v>143</v>
      </c>
      <c r="F90" s="42"/>
      <c r="G90" s="85">
        <f>G91</f>
        <v>150000</v>
      </c>
      <c r="H90" s="85">
        <f>H91</f>
        <v>0</v>
      </c>
      <c r="I90" s="85">
        <f t="shared" si="39"/>
        <v>150000</v>
      </c>
      <c r="J90" s="85">
        <f t="shared" ref="J90:K91" si="42">J91</f>
        <v>150000</v>
      </c>
      <c r="K90" s="85">
        <f t="shared" si="42"/>
        <v>129286.7</v>
      </c>
      <c r="L90" s="134">
        <f t="shared" si="34"/>
        <v>0.86191133333333336</v>
      </c>
    </row>
    <row r="91" spans="1:12" s="8" customFormat="1" ht="31.5" x14ac:dyDescent="0.25">
      <c r="A91" s="18" t="s">
        <v>131</v>
      </c>
      <c r="B91" s="40" t="s">
        <v>76</v>
      </c>
      <c r="C91" s="40" t="s">
        <v>39</v>
      </c>
      <c r="D91" s="40" t="s">
        <v>22</v>
      </c>
      <c r="E91" s="51" t="s">
        <v>143</v>
      </c>
      <c r="F91" s="42" t="s">
        <v>30</v>
      </c>
      <c r="G91" s="86">
        <f>G92</f>
        <v>150000</v>
      </c>
      <c r="H91" s="86">
        <f>H92</f>
        <v>0</v>
      </c>
      <c r="I91" s="86">
        <f t="shared" si="39"/>
        <v>150000</v>
      </c>
      <c r="J91" s="86">
        <f t="shared" si="42"/>
        <v>150000</v>
      </c>
      <c r="K91" s="86">
        <f t="shared" si="42"/>
        <v>129286.7</v>
      </c>
      <c r="L91" s="135">
        <f t="shared" si="34"/>
        <v>0.86191133333333336</v>
      </c>
    </row>
    <row r="92" spans="1:12" s="8" customFormat="1" ht="47.25" x14ac:dyDescent="0.25">
      <c r="A92" s="18" t="s">
        <v>206</v>
      </c>
      <c r="B92" s="40" t="s">
        <v>76</v>
      </c>
      <c r="C92" s="40" t="s">
        <v>39</v>
      </c>
      <c r="D92" s="40" t="s">
        <v>22</v>
      </c>
      <c r="E92" s="51" t="s">
        <v>143</v>
      </c>
      <c r="F92" s="42" t="s">
        <v>31</v>
      </c>
      <c r="G92" s="86">
        <v>150000</v>
      </c>
      <c r="H92" s="86"/>
      <c r="I92" s="86">
        <f t="shared" si="39"/>
        <v>150000</v>
      </c>
      <c r="J92" s="86">
        <v>150000</v>
      </c>
      <c r="K92" s="86">
        <v>129286.7</v>
      </c>
      <c r="L92" s="135">
        <f t="shared" si="34"/>
        <v>0.86191133333333336</v>
      </c>
    </row>
    <row r="93" spans="1:12" s="8" customFormat="1" ht="46.9" customHeight="1" x14ac:dyDescent="0.25">
      <c r="A93" s="103" t="s">
        <v>263</v>
      </c>
      <c r="B93" s="37" t="s">
        <v>76</v>
      </c>
      <c r="C93" s="50" t="s">
        <v>39</v>
      </c>
      <c r="D93" s="50" t="s">
        <v>22</v>
      </c>
      <c r="E93" s="50" t="s">
        <v>216</v>
      </c>
      <c r="F93" s="42"/>
      <c r="G93" s="85">
        <f>G94</f>
        <v>3312303</v>
      </c>
      <c r="H93" s="85">
        <f>H94</f>
        <v>0</v>
      </c>
      <c r="I93" s="85">
        <f t="shared" si="39"/>
        <v>3312303</v>
      </c>
      <c r="J93" s="85">
        <f t="shared" ref="J93:K94" si="43">J94</f>
        <v>3312303</v>
      </c>
      <c r="K93" s="85">
        <f t="shared" si="43"/>
        <v>1803100.44</v>
      </c>
      <c r="L93" s="134">
        <f t="shared" si="34"/>
        <v>0.54436458258800602</v>
      </c>
    </row>
    <row r="94" spans="1:12" s="8" customFormat="1" ht="31.9" customHeight="1" x14ac:dyDescent="0.25">
      <c r="A94" s="18" t="s">
        <v>131</v>
      </c>
      <c r="B94" s="40" t="s">
        <v>76</v>
      </c>
      <c r="C94" s="40" t="s">
        <v>39</v>
      </c>
      <c r="D94" s="40" t="s">
        <v>22</v>
      </c>
      <c r="E94" s="51" t="s">
        <v>216</v>
      </c>
      <c r="F94" s="42" t="s">
        <v>30</v>
      </c>
      <c r="G94" s="86">
        <f>G95</f>
        <v>3312303</v>
      </c>
      <c r="H94" s="86">
        <f>H95</f>
        <v>0</v>
      </c>
      <c r="I94" s="86">
        <f t="shared" si="39"/>
        <v>3312303</v>
      </c>
      <c r="J94" s="86">
        <f t="shared" si="43"/>
        <v>3312303</v>
      </c>
      <c r="K94" s="86">
        <f t="shared" si="43"/>
        <v>1803100.44</v>
      </c>
      <c r="L94" s="135">
        <f t="shared" si="34"/>
        <v>0.54436458258800602</v>
      </c>
    </row>
    <row r="95" spans="1:12" s="8" customFormat="1" ht="51" customHeight="1" x14ac:dyDescent="0.25">
      <c r="A95" s="18" t="s">
        <v>206</v>
      </c>
      <c r="B95" s="40" t="s">
        <v>76</v>
      </c>
      <c r="C95" s="40" t="s">
        <v>39</v>
      </c>
      <c r="D95" s="40" t="s">
        <v>22</v>
      </c>
      <c r="E95" s="51" t="s">
        <v>216</v>
      </c>
      <c r="F95" s="42" t="s">
        <v>31</v>
      </c>
      <c r="G95" s="86">
        <f>2957873+354430</f>
        <v>3312303</v>
      </c>
      <c r="H95" s="86"/>
      <c r="I95" s="86">
        <f t="shared" si="39"/>
        <v>3312303</v>
      </c>
      <c r="J95" s="86">
        <v>3312303</v>
      </c>
      <c r="K95" s="86">
        <v>1803100.44</v>
      </c>
      <c r="L95" s="135">
        <f t="shared" si="34"/>
        <v>0.54436458258800602</v>
      </c>
    </row>
    <row r="96" spans="1:12" s="8" customFormat="1" ht="48" customHeight="1" x14ac:dyDescent="0.25">
      <c r="A96" s="19" t="s">
        <v>264</v>
      </c>
      <c r="B96" s="37" t="s">
        <v>76</v>
      </c>
      <c r="C96" s="37" t="s">
        <v>39</v>
      </c>
      <c r="D96" s="37" t="s">
        <v>22</v>
      </c>
      <c r="E96" s="50" t="s">
        <v>265</v>
      </c>
      <c r="F96" s="42"/>
      <c r="G96" s="85">
        <f>G97</f>
        <v>705007</v>
      </c>
      <c r="H96" s="85">
        <f>H97</f>
        <v>956969</v>
      </c>
      <c r="I96" s="85">
        <f t="shared" si="39"/>
        <v>1661976</v>
      </c>
      <c r="J96" s="85">
        <f t="shared" ref="J96:K97" si="44">J97</f>
        <v>1661976</v>
      </c>
      <c r="K96" s="85">
        <f t="shared" si="44"/>
        <v>492603</v>
      </c>
      <c r="L96" s="134">
        <f t="shared" si="34"/>
        <v>0.29639597683721064</v>
      </c>
    </row>
    <row r="97" spans="1:12" s="8" customFormat="1" ht="31.15" customHeight="1" x14ac:dyDescent="0.25">
      <c r="A97" s="18" t="s">
        <v>131</v>
      </c>
      <c r="B97" s="40" t="s">
        <v>76</v>
      </c>
      <c r="C97" s="40" t="s">
        <v>39</v>
      </c>
      <c r="D97" s="40" t="s">
        <v>22</v>
      </c>
      <c r="E97" s="51" t="s">
        <v>265</v>
      </c>
      <c r="F97" s="42" t="s">
        <v>30</v>
      </c>
      <c r="G97" s="86">
        <f>G98</f>
        <v>705007</v>
      </c>
      <c r="H97" s="86">
        <f>H98</f>
        <v>956969</v>
      </c>
      <c r="I97" s="86">
        <f t="shared" si="39"/>
        <v>1661976</v>
      </c>
      <c r="J97" s="86">
        <f t="shared" si="44"/>
        <v>1661976</v>
      </c>
      <c r="K97" s="86">
        <f t="shared" si="44"/>
        <v>492603</v>
      </c>
      <c r="L97" s="135">
        <f t="shared" si="34"/>
        <v>0.29639597683721064</v>
      </c>
    </row>
    <row r="98" spans="1:12" s="8" customFormat="1" ht="31.15" customHeight="1" x14ac:dyDescent="0.25">
      <c r="A98" s="18" t="s">
        <v>206</v>
      </c>
      <c r="B98" s="40" t="s">
        <v>76</v>
      </c>
      <c r="C98" s="40" t="s">
        <v>39</v>
      </c>
      <c r="D98" s="40" t="s">
        <v>22</v>
      </c>
      <c r="E98" s="51" t="s">
        <v>265</v>
      </c>
      <c r="F98" s="42" t="s">
        <v>31</v>
      </c>
      <c r="G98" s="86">
        <f>705007</f>
        <v>705007</v>
      </c>
      <c r="H98" s="86">
        <f>926525+30444</f>
        <v>956969</v>
      </c>
      <c r="I98" s="86">
        <f t="shared" si="39"/>
        <v>1661976</v>
      </c>
      <c r="J98" s="86">
        <v>1661976</v>
      </c>
      <c r="K98" s="86">
        <v>492603</v>
      </c>
      <c r="L98" s="135">
        <f t="shared" si="34"/>
        <v>0.29639597683721064</v>
      </c>
    </row>
    <row r="99" spans="1:12" ht="31.5" x14ac:dyDescent="0.2">
      <c r="A99" s="4" t="s">
        <v>20</v>
      </c>
      <c r="B99" s="32" t="s">
        <v>76</v>
      </c>
      <c r="C99" s="32" t="s">
        <v>39</v>
      </c>
      <c r="D99" s="28">
        <v>12</v>
      </c>
      <c r="E99" s="28"/>
      <c r="F99" s="36"/>
      <c r="G99" s="81">
        <f>G100+G103+G108+G111</f>
        <v>223855</v>
      </c>
      <c r="H99" s="81">
        <f>H100+H103+H108+H111</f>
        <v>0</v>
      </c>
      <c r="I99" s="81">
        <f t="shared" si="39"/>
        <v>223855</v>
      </c>
      <c r="J99" s="81">
        <f t="shared" ref="J99:K99" si="45">J100+J103+J108+J111</f>
        <v>223855</v>
      </c>
      <c r="K99" s="81">
        <f t="shared" si="45"/>
        <v>92734.98</v>
      </c>
      <c r="L99" s="127">
        <f t="shared" si="34"/>
        <v>0.41426360813919721</v>
      </c>
    </row>
    <row r="100" spans="1:12" ht="32.450000000000003" customHeight="1" x14ac:dyDescent="0.2">
      <c r="A100" s="5" t="s">
        <v>61</v>
      </c>
      <c r="B100" s="37" t="s">
        <v>76</v>
      </c>
      <c r="C100" s="37" t="s">
        <v>39</v>
      </c>
      <c r="D100" s="38">
        <v>12</v>
      </c>
      <c r="E100" s="38" t="s">
        <v>145</v>
      </c>
      <c r="F100" s="39"/>
      <c r="G100" s="48">
        <f>G101</f>
        <v>50000</v>
      </c>
      <c r="H100" s="48">
        <f>H101</f>
        <v>0</v>
      </c>
      <c r="I100" s="48">
        <f t="shared" si="39"/>
        <v>50000</v>
      </c>
      <c r="J100" s="48">
        <f t="shared" ref="J100:K101" si="46">J101</f>
        <v>50000</v>
      </c>
      <c r="K100" s="48">
        <f t="shared" si="46"/>
        <v>27779</v>
      </c>
      <c r="L100" s="128">
        <f t="shared" si="34"/>
        <v>0.55557999999999996</v>
      </c>
    </row>
    <row r="101" spans="1:12" ht="31.5" x14ac:dyDescent="0.2">
      <c r="A101" s="18" t="s">
        <v>131</v>
      </c>
      <c r="B101" s="40" t="s">
        <v>76</v>
      </c>
      <c r="C101" s="40" t="s">
        <v>39</v>
      </c>
      <c r="D101" s="41">
        <v>12</v>
      </c>
      <c r="E101" s="41" t="s">
        <v>145</v>
      </c>
      <c r="F101" s="42" t="s">
        <v>30</v>
      </c>
      <c r="G101" s="58">
        <f>G102</f>
        <v>50000</v>
      </c>
      <c r="H101" s="58">
        <f>H102</f>
        <v>0</v>
      </c>
      <c r="I101" s="58">
        <f t="shared" si="39"/>
        <v>50000</v>
      </c>
      <c r="J101" s="58">
        <f t="shared" si="46"/>
        <v>50000</v>
      </c>
      <c r="K101" s="58">
        <f t="shared" si="46"/>
        <v>27779</v>
      </c>
      <c r="L101" s="129">
        <f t="shared" si="34"/>
        <v>0.55557999999999996</v>
      </c>
    </row>
    <row r="102" spans="1:12" ht="50.45" customHeight="1" x14ac:dyDescent="0.2">
      <c r="A102" s="18" t="s">
        <v>206</v>
      </c>
      <c r="B102" s="40" t="s">
        <v>76</v>
      </c>
      <c r="C102" s="40" t="s">
        <v>39</v>
      </c>
      <c r="D102" s="41">
        <v>12</v>
      </c>
      <c r="E102" s="41" t="s">
        <v>145</v>
      </c>
      <c r="F102" s="42" t="s">
        <v>31</v>
      </c>
      <c r="G102" s="58">
        <v>50000</v>
      </c>
      <c r="H102" s="58"/>
      <c r="I102" s="58">
        <f t="shared" si="39"/>
        <v>50000</v>
      </c>
      <c r="J102" s="58">
        <v>50000</v>
      </c>
      <c r="K102" s="58">
        <v>27779</v>
      </c>
      <c r="L102" s="129">
        <f t="shared" si="34"/>
        <v>0.55557999999999996</v>
      </c>
    </row>
    <row r="103" spans="1:12" s="11" customFormat="1" ht="64.900000000000006" customHeight="1" x14ac:dyDescent="0.2">
      <c r="A103" s="16" t="s">
        <v>123</v>
      </c>
      <c r="B103" s="45" t="s">
        <v>76</v>
      </c>
      <c r="C103" s="37" t="s">
        <v>39</v>
      </c>
      <c r="D103" s="38">
        <v>12</v>
      </c>
      <c r="E103" s="46" t="s">
        <v>146</v>
      </c>
      <c r="F103" s="47"/>
      <c r="G103" s="48">
        <f>G104+G106</f>
        <v>161355</v>
      </c>
      <c r="H103" s="48">
        <f>H104+H106</f>
        <v>0</v>
      </c>
      <c r="I103" s="48">
        <f t="shared" si="39"/>
        <v>161355</v>
      </c>
      <c r="J103" s="48">
        <f t="shared" ref="J103:K103" si="47">J104+J106</f>
        <v>161355</v>
      </c>
      <c r="K103" s="48">
        <f t="shared" si="47"/>
        <v>64955.979999999996</v>
      </c>
      <c r="L103" s="128">
        <f t="shared" si="34"/>
        <v>0.4025656471754826</v>
      </c>
    </row>
    <row r="104" spans="1:12" ht="94.5" x14ac:dyDescent="0.2">
      <c r="A104" s="18" t="s">
        <v>261</v>
      </c>
      <c r="B104" s="40" t="s">
        <v>76</v>
      </c>
      <c r="C104" s="40" t="s">
        <v>39</v>
      </c>
      <c r="D104" s="41">
        <v>12</v>
      </c>
      <c r="E104" s="49" t="s">
        <v>146</v>
      </c>
      <c r="F104" s="42" t="s">
        <v>28</v>
      </c>
      <c r="G104" s="58">
        <f>G105</f>
        <v>110820</v>
      </c>
      <c r="H104" s="58">
        <f>H105</f>
        <v>0</v>
      </c>
      <c r="I104" s="58">
        <f t="shared" si="39"/>
        <v>110820</v>
      </c>
      <c r="J104" s="58">
        <f t="shared" ref="J104:K104" si="48">J105</f>
        <v>110820</v>
      </c>
      <c r="K104" s="58">
        <f t="shared" si="48"/>
        <v>52001.96</v>
      </c>
      <c r="L104" s="129">
        <f t="shared" si="34"/>
        <v>0.46924706731636889</v>
      </c>
    </row>
    <row r="105" spans="1:12" ht="31.5" x14ac:dyDescent="0.2">
      <c r="A105" s="18" t="s">
        <v>130</v>
      </c>
      <c r="B105" s="40" t="s">
        <v>76</v>
      </c>
      <c r="C105" s="40" t="s">
        <v>39</v>
      </c>
      <c r="D105" s="41">
        <v>12</v>
      </c>
      <c r="E105" s="49" t="s">
        <v>146</v>
      </c>
      <c r="F105" s="42" t="s">
        <v>29</v>
      </c>
      <c r="G105" s="58">
        <v>110820</v>
      </c>
      <c r="H105" s="58"/>
      <c r="I105" s="58">
        <f t="shared" si="39"/>
        <v>110820</v>
      </c>
      <c r="J105" s="58">
        <v>110820</v>
      </c>
      <c r="K105" s="58">
        <v>52001.96</v>
      </c>
      <c r="L105" s="129">
        <f t="shared" si="34"/>
        <v>0.46924706731636889</v>
      </c>
    </row>
    <row r="106" spans="1:12" ht="31.5" x14ac:dyDescent="0.2">
      <c r="A106" s="18" t="s">
        <v>131</v>
      </c>
      <c r="B106" s="40" t="s">
        <v>76</v>
      </c>
      <c r="C106" s="40" t="s">
        <v>39</v>
      </c>
      <c r="D106" s="41">
        <v>12</v>
      </c>
      <c r="E106" s="49" t="s">
        <v>146</v>
      </c>
      <c r="F106" s="42" t="s">
        <v>30</v>
      </c>
      <c r="G106" s="58">
        <f>G107</f>
        <v>50535</v>
      </c>
      <c r="H106" s="58">
        <f>H107</f>
        <v>0</v>
      </c>
      <c r="I106" s="58">
        <f t="shared" si="39"/>
        <v>50535</v>
      </c>
      <c r="J106" s="58">
        <f t="shared" ref="J106:K106" si="49">J107</f>
        <v>50535</v>
      </c>
      <c r="K106" s="58">
        <f t="shared" si="49"/>
        <v>12954.02</v>
      </c>
      <c r="L106" s="129">
        <f t="shared" si="34"/>
        <v>0.25633758781042842</v>
      </c>
    </row>
    <row r="107" spans="1:12" ht="47.25" x14ac:dyDescent="0.2">
      <c r="A107" s="18" t="s">
        <v>206</v>
      </c>
      <c r="B107" s="40" t="s">
        <v>76</v>
      </c>
      <c r="C107" s="40" t="s">
        <v>39</v>
      </c>
      <c r="D107" s="41">
        <v>12</v>
      </c>
      <c r="E107" s="49" t="s">
        <v>146</v>
      </c>
      <c r="F107" s="42" t="s">
        <v>31</v>
      </c>
      <c r="G107" s="58">
        <f>62680-12145</f>
        <v>50535</v>
      </c>
      <c r="H107" s="58"/>
      <c r="I107" s="58">
        <f t="shared" si="39"/>
        <v>50535</v>
      </c>
      <c r="J107" s="58">
        <v>50535</v>
      </c>
      <c r="K107" s="58">
        <v>12954.02</v>
      </c>
      <c r="L107" s="129">
        <f t="shared" si="34"/>
        <v>0.25633758781042842</v>
      </c>
    </row>
    <row r="108" spans="1:12" ht="31.5" x14ac:dyDescent="0.2">
      <c r="A108" s="5" t="s">
        <v>124</v>
      </c>
      <c r="B108" s="37" t="s">
        <v>76</v>
      </c>
      <c r="C108" s="37" t="s">
        <v>39</v>
      </c>
      <c r="D108" s="38">
        <v>12</v>
      </c>
      <c r="E108" s="38" t="s">
        <v>149</v>
      </c>
      <c r="F108" s="39"/>
      <c r="G108" s="48">
        <f>G109</f>
        <v>10000</v>
      </c>
      <c r="H108" s="48">
        <f>H109</f>
        <v>0</v>
      </c>
      <c r="I108" s="48">
        <f t="shared" si="39"/>
        <v>10000</v>
      </c>
      <c r="J108" s="48">
        <f t="shared" ref="J108:K109" si="50">J109</f>
        <v>10000</v>
      </c>
      <c r="K108" s="48">
        <f t="shared" si="50"/>
        <v>0</v>
      </c>
      <c r="L108" s="128">
        <f t="shared" si="34"/>
        <v>0</v>
      </c>
    </row>
    <row r="109" spans="1:12" ht="31.5" x14ac:dyDescent="0.2">
      <c r="A109" s="18" t="s">
        <v>131</v>
      </c>
      <c r="B109" s="40" t="s">
        <v>76</v>
      </c>
      <c r="C109" s="40" t="s">
        <v>39</v>
      </c>
      <c r="D109" s="41">
        <v>12</v>
      </c>
      <c r="E109" s="41" t="s">
        <v>149</v>
      </c>
      <c r="F109" s="42" t="s">
        <v>30</v>
      </c>
      <c r="G109" s="58">
        <f>G110</f>
        <v>10000</v>
      </c>
      <c r="H109" s="58">
        <f>H110</f>
        <v>0</v>
      </c>
      <c r="I109" s="58">
        <f t="shared" si="39"/>
        <v>10000</v>
      </c>
      <c r="J109" s="58">
        <f t="shared" si="50"/>
        <v>10000</v>
      </c>
      <c r="K109" s="58">
        <f t="shared" si="50"/>
        <v>0</v>
      </c>
      <c r="L109" s="129">
        <f t="shared" si="34"/>
        <v>0</v>
      </c>
    </row>
    <row r="110" spans="1:12" ht="51" customHeight="1" x14ac:dyDescent="0.2">
      <c r="A110" s="18" t="s">
        <v>206</v>
      </c>
      <c r="B110" s="40" t="s">
        <v>76</v>
      </c>
      <c r="C110" s="40" t="s">
        <v>39</v>
      </c>
      <c r="D110" s="41">
        <v>12</v>
      </c>
      <c r="E110" s="41" t="s">
        <v>149</v>
      </c>
      <c r="F110" s="42" t="s">
        <v>31</v>
      </c>
      <c r="G110" s="58">
        <v>10000</v>
      </c>
      <c r="H110" s="58"/>
      <c r="I110" s="58">
        <f t="shared" si="39"/>
        <v>10000</v>
      </c>
      <c r="J110" s="58">
        <v>10000</v>
      </c>
      <c r="K110" s="58">
        <v>0</v>
      </c>
      <c r="L110" s="129">
        <f t="shared" si="34"/>
        <v>0</v>
      </c>
    </row>
    <row r="111" spans="1:12" s="31" customFormat="1" ht="31.5" x14ac:dyDescent="0.2">
      <c r="A111" s="5" t="s">
        <v>147</v>
      </c>
      <c r="B111" s="37" t="s">
        <v>76</v>
      </c>
      <c r="C111" s="37" t="s">
        <v>39</v>
      </c>
      <c r="D111" s="38">
        <v>12</v>
      </c>
      <c r="E111" s="46" t="s">
        <v>148</v>
      </c>
      <c r="F111" s="39"/>
      <c r="G111" s="87">
        <f>G112</f>
        <v>2500</v>
      </c>
      <c r="H111" s="87">
        <f>H112</f>
        <v>0</v>
      </c>
      <c r="I111" s="87">
        <f t="shared" si="39"/>
        <v>2500</v>
      </c>
      <c r="J111" s="87">
        <f t="shared" ref="J111:K112" si="51">J112</f>
        <v>2500</v>
      </c>
      <c r="K111" s="87">
        <f t="shared" si="51"/>
        <v>0</v>
      </c>
      <c r="L111" s="136">
        <f t="shared" si="34"/>
        <v>0</v>
      </c>
    </row>
    <row r="112" spans="1:12" ht="31.5" x14ac:dyDescent="0.2">
      <c r="A112" s="18" t="s">
        <v>131</v>
      </c>
      <c r="B112" s="40" t="s">
        <v>76</v>
      </c>
      <c r="C112" s="40" t="s">
        <v>39</v>
      </c>
      <c r="D112" s="41">
        <v>12</v>
      </c>
      <c r="E112" s="49" t="s">
        <v>148</v>
      </c>
      <c r="F112" s="42" t="s">
        <v>30</v>
      </c>
      <c r="G112" s="58">
        <f>G113</f>
        <v>2500</v>
      </c>
      <c r="H112" s="58">
        <f>H113</f>
        <v>0</v>
      </c>
      <c r="I112" s="58">
        <f t="shared" si="39"/>
        <v>2500</v>
      </c>
      <c r="J112" s="58">
        <f t="shared" si="51"/>
        <v>2500</v>
      </c>
      <c r="K112" s="58">
        <f t="shared" si="51"/>
        <v>0</v>
      </c>
      <c r="L112" s="129">
        <f t="shared" si="34"/>
        <v>0</v>
      </c>
    </row>
    <row r="113" spans="1:12" ht="47.25" x14ac:dyDescent="0.2">
      <c r="A113" s="18" t="s">
        <v>206</v>
      </c>
      <c r="B113" s="40" t="s">
        <v>76</v>
      </c>
      <c r="C113" s="40" t="s">
        <v>39</v>
      </c>
      <c r="D113" s="41">
        <v>12</v>
      </c>
      <c r="E113" s="49" t="s">
        <v>148</v>
      </c>
      <c r="F113" s="42" t="s">
        <v>31</v>
      </c>
      <c r="G113" s="58">
        <v>2500</v>
      </c>
      <c r="H113" s="58"/>
      <c r="I113" s="58">
        <f t="shared" si="39"/>
        <v>2500</v>
      </c>
      <c r="J113" s="58">
        <v>2500</v>
      </c>
      <c r="K113" s="58">
        <v>0</v>
      </c>
      <c r="L113" s="129">
        <f t="shared" si="34"/>
        <v>0</v>
      </c>
    </row>
    <row r="114" spans="1:12" s="8" customFormat="1" ht="20.25" customHeight="1" x14ac:dyDescent="0.25">
      <c r="A114" s="7" t="s">
        <v>62</v>
      </c>
      <c r="B114" s="33" t="s">
        <v>76</v>
      </c>
      <c r="C114" s="33" t="s">
        <v>8</v>
      </c>
      <c r="D114" s="34"/>
      <c r="E114" s="34"/>
      <c r="F114" s="35"/>
      <c r="G114" s="82">
        <f>G125+G129+G145+G115</f>
        <v>5327697.43</v>
      </c>
      <c r="H114" s="82">
        <f>H125+H129+H145+H115</f>
        <v>56163</v>
      </c>
      <c r="I114" s="82">
        <f t="shared" si="39"/>
        <v>5383860.4299999997</v>
      </c>
      <c r="J114" s="82">
        <f t="shared" ref="J114:K114" si="52">J125+J129+J145+J115</f>
        <v>5383860.4299999997</v>
      </c>
      <c r="K114" s="82">
        <f t="shared" si="52"/>
        <v>2842211.38</v>
      </c>
      <c r="L114" s="126">
        <f t="shared" si="34"/>
        <v>0.52791327281862688</v>
      </c>
    </row>
    <row r="115" spans="1:12" s="8" customFormat="1" ht="20.25" customHeight="1" x14ac:dyDescent="0.25">
      <c r="A115" s="4" t="s">
        <v>233</v>
      </c>
      <c r="B115" s="32" t="s">
        <v>76</v>
      </c>
      <c r="C115" s="32" t="s">
        <v>8</v>
      </c>
      <c r="D115" s="32" t="s">
        <v>46</v>
      </c>
      <c r="E115" s="34"/>
      <c r="F115" s="35"/>
      <c r="G115" s="81">
        <f>G116+G122+G119</f>
        <v>712054</v>
      </c>
      <c r="H115" s="81">
        <f>H116+H122+H119</f>
        <v>0</v>
      </c>
      <c r="I115" s="81">
        <f t="shared" si="39"/>
        <v>712054</v>
      </c>
      <c r="J115" s="81">
        <f t="shared" ref="J115:K115" si="53">J116+J122+J119</f>
        <v>712054</v>
      </c>
      <c r="K115" s="81">
        <f t="shared" si="53"/>
        <v>341443.17000000004</v>
      </c>
      <c r="L115" s="127">
        <f t="shared" si="34"/>
        <v>0.47951864605774286</v>
      </c>
    </row>
    <row r="116" spans="1:12" s="8" customFormat="1" ht="49.9" customHeight="1" x14ac:dyDescent="0.25">
      <c r="A116" s="16" t="s">
        <v>241</v>
      </c>
      <c r="B116" s="37" t="s">
        <v>76</v>
      </c>
      <c r="C116" s="37" t="s">
        <v>8</v>
      </c>
      <c r="D116" s="37" t="s">
        <v>46</v>
      </c>
      <c r="E116" s="38" t="s">
        <v>242</v>
      </c>
      <c r="F116" s="35"/>
      <c r="G116" s="87">
        <f>G117</f>
        <v>427105</v>
      </c>
      <c r="H116" s="87">
        <f>H117</f>
        <v>0</v>
      </c>
      <c r="I116" s="87">
        <f t="shared" si="39"/>
        <v>427105</v>
      </c>
      <c r="J116" s="87">
        <f t="shared" ref="J116:K117" si="54">J117</f>
        <v>427105</v>
      </c>
      <c r="K116" s="87">
        <f t="shared" si="54"/>
        <v>191446.17</v>
      </c>
      <c r="L116" s="136">
        <f t="shared" si="34"/>
        <v>0.44824146287212752</v>
      </c>
    </row>
    <row r="117" spans="1:12" s="8" customFormat="1" ht="37.5" customHeight="1" x14ac:dyDescent="0.25">
      <c r="A117" s="18" t="s">
        <v>131</v>
      </c>
      <c r="B117" s="40" t="s">
        <v>76</v>
      </c>
      <c r="C117" s="40" t="s">
        <v>8</v>
      </c>
      <c r="D117" s="40" t="s">
        <v>46</v>
      </c>
      <c r="E117" s="41" t="s">
        <v>242</v>
      </c>
      <c r="F117" s="42" t="s">
        <v>30</v>
      </c>
      <c r="G117" s="58">
        <f>G118</f>
        <v>427105</v>
      </c>
      <c r="H117" s="58">
        <f>H118</f>
        <v>0</v>
      </c>
      <c r="I117" s="58">
        <f t="shared" si="39"/>
        <v>427105</v>
      </c>
      <c r="J117" s="58">
        <f t="shared" si="54"/>
        <v>427105</v>
      </c>
      <c r="K117" s="58">
        <f t="shared" si="54"/>
        <v>191446.17</v>
      </c>
      <c r="L117" s="129">
        <f t="shared" si="34"/>
        <v>0.44824146287212752</v>
      </c>
    </row>
    <row r="118" spans="1:12" s="8" customFormat="1" ht="47.45" customHeight="1" x14ac:dyDescent="0.25">
      <c r="A118" s="18" t="s">
        <v>206</v>
      </c>
      <c r="B118" s="40" t="s">
        <v>76</v>
      </c>
      <c r="C118" s="40" t="s">
        <v>8</v>
      </c>
      <c r="D118" s="40" t="s">
        <v>46</v>
      </c>
      <c r="E118" s="41" t="s">
        <v>242</v>
      </c>
      <c r="F118" s="42" t="s">
        <v>31</v>
      </c>
      <c r="G118" s="58">
        <v>427105</v>
      </c>
      <c r="H118" s="58"/>
      <c r="I118" s="58">
        <f t="shared" si="39"/>
        <v>427105</v>
      </c>
      <c r="J118" s="58">
        <v>427105</v>
      </c>
      <c r="K118" s="58">
        <v>191446.17</v>
      </c>
      <c r="L118" s="129">
        <f t="shared" si="34"/>
        <v>0.44824146287212752</v>
      </c>
    </row>
    <row r="119" spans="1:12" s="8" customFormat="1" ht="34.15" customHeight="1" x14ac:dyDescent="0.25">
      <c r="A119" s="5" t="s">
        <v>266</v>
      </c>
      <c r="B119" s="37" t="s">
        <v>76</v>
      </c>
      <c r="C119" s="37" t="s">
        <v>8</v>
      </c>
      <c r="D119" s="37" t="s">
        <v>46</v>
      </c>
      <c r="E119" s="38" t="s">
        <v>267</v>
      </c>
      <c r="F119" s="39"/>
      <c r="G119" s="48">
        <f>G120</f>
        <v>150000</v>
      </c>
      <c r="H119" s="48">
        <f>H120</f>
        <v>0</v>
      </c>
      <c r="I119" s="48">
        <f t="shared" si="39"/>
        <v>150000</v>
      </c>
      <c r="J119" s="48">
        <f t="shared" ref="J119:K120" si="55">J120</f>
        <v>150000</v>
      </c>
      <c r="K119" s="48">
        <f t="shared" si="55"/>
        <v>149997</v>
      </c>
      <c r="L119" s="128">
        <f t="shared" si="34"/>
        <v>0.99997999999999998</v>
      </c>
    </row>
    <row r="120" spans="1:12" s="8" customFormat="1" ht="34.15" customHeight="1" x14ac:dyDescent="0.25">
      <c r="A120" s="18" t="s">
        <v>131</v>
      </c>
      <c r="B120" s="40" t="s">
        <v>76</v>
      </c>
      <c r="C120" s="40" t="s">
        <v>8</v>
      </c>
      <c r="D120" s="40" t="s">
        <v>46</v>
      </c>
      <c r="E120" s="41" t="s">
        <v>267</v>
      </c>
      <c r="F120" s="42" t="s">
        <v>30</v>
      </c>
      <c r="G120" s="58">
        <f>G121</f>
        <v>150000</v>
      </c>
      <c r="H120" s="58">
        <f>H121</f>
        <v>0</v>
      </c>
      <c r="I120" s="58">
        <f t="shared" si="39"/>
        <v>150000</v>
      </c>
      <c r="J120" s="58">
        <f t="shared" si="55"/>
        <v>150000</v>
      </c>
      <c r="K120" s="58">
        <f t="shared" si="55"/>
        <v>149997</v>
      </c>
      <c r="L120" s="129">
        <f t="shared" si="34"/>
        <v>0.99997999999999998</v>
      </c>
    </row>
    <row r="121" spans="1:12" s="8" customFormat="1" ht="47.45" customHeight="1" x14ac:dyDescent="0.25">
      <c r="A121" s="18" t="s">
        <v>206</v>
      </c>
      <c r="B121" s="40" t="s">
        <v>76</v>
      </c>
      <c r="C121" s="40" t="s">
        <v>8</v>
      </c>
      <c r="D121" s="40" t="s">
        <v>46</v>
      </c>
      <c r="E121" s="41" t="s">
        <v>267</v>
      </c>
      <c r="F121" s="42" t="s">
        <v>31</v>
      </c>
      <c r="G121" s="58">
        <v>150000</v>
      </c>
      <c r="H121" s="58"/>
      <c r="I121" s="58">
        <f t="shared" si="39"/>
        <v>150000</v>
      </c>
      <c r="J121" s="58">
        <v>150000</v>
      </c>
      <c r="K121" s="58">
        <v>149997</v>
      </c>
      <c r="L121" s="129">
        <f t="shared" si="34"/>
        <v>0.99997999999999998</v>
      </c>
    </row>
    <row r="122" spans="1:12" s="8" customFormat="1" ht="48.6" customHeight="1" x14ac:dyDescent="0.25">
      <c r="A122" s="5" t="s">
        <v>234</v>
      </c>
      <c r="B122" s="37" t="s">
        <v>76</v>
      </c>
      <c r="C122" s="37" t="s">
        <v>8</v>
      </c>
      <c r="D122" s="37" t="s">
        <v>46</v>
      </c>
      <c r="E122" s="38" t="s">
        <v>235</v>
      </c>
      <c r="F122" s="35"/>
      <c r="G122" s="87">
        <f>G123</f>
        <v>134949</v>
      </c>
      <c r="H122" s="87">
        <f>H123</f>
        <v>0</v>
      </c>
      <c r="I122" s="87">
        <f t="shared" si="39"/>
        <v>134949</v>
      </c>
      <c r="J122" s="87">
        <f t="shared" ref="J122:K123" si="56">J123</f>
        <v>134949</v>
      </c>
      <c r="K122" s="87">
        <f t="shared" si="56"/>
        <v>0</v>
      </c>
      <c r="L122" s="136">
        <f t="shared" si="34"/>
        <v>0</v>
      </c>
    </row>
    <row r="123" spans="1:12" s="8" customFormat="1" ht="33.6" customHeight="1" x14ac:dyDescent="0.25">
      <c r="A123" s="18" t="s">
        <v>236</v>
      </c>
      <c r="B123" s="40" t="s">
        <v>76</v>
      </c>
      <c r="C123" s="40" t="s">
        <v>8</v>
      </c>
      <c r="D123" s="40" t="s">
        <v>46</v>
      </c>
      <c r="E123" s="41" t="s">
        <v>235</v>
      </c>
      <c r="F123" s="42" t="s">
        <v>10</v>
      </c>
      <c r="G123" s="58">
        <f>G124</f>
        <v>134949</v>
      </c>
      <c r="H123" s="58">
        <f>H124</f>
        <v>0</v>
      </c>
      <c r="I123" s="58">
        <f t="shared" si="39"/>
        <v>134949</v>
      </c>
      <c r="J123" s="58">
        <f t="shared" si="56"/>
        <v>134949</v>
      </c>
      <c r="K123" s="58">
        <f t="shared" si="56"/>
        <v>0</v>
      </c>
      <c r="L123" s="129">
        <f t="shared" si="34"/>
        <v>0</v>
      </c>
    </row>
    <row r="124" spans="1:12" s="8" customFormat="1" ht="48.6" customHeight="1" x14ac:dyDescent="0.25">
      <c r="A124" s="18" t="s">
        <v>178</v>
      </c>
      <c r="B124" s="40" t="s">
        <v>76</v>
      </c>
      <c r="C124" s="40" t="s">
        <v>8</v>
      </c>
      <c r="D124" s="40" t="s">
        <v>46</v>
      </c>
      <c r="E124" s="41" t="s">
        <v>235</v>
      </c>
      <c r="F124" s="43" t="s">
        <v>95</v>
      </c>
      <c r="G124" s="58">
        <v>134949</v>
      </c>
      <c r="H124" s="58"/>
      <c r="I124" s="58">
        <f t="shared" si="39"/>
        <v>134949</v>
      </c>
      <c r="J124" s="58">
        <v>134949</v>
      </c>
      <c r="K124" s="58">
        <v>0</v>
      </c>
      <c r="L124" s="129">
        <f t="shared" si="34"/>
        <v>0</v>
      </c>
    </row>
    <row r="125" spans="1:12" ht="15.75" x14ac:dyDescent="0.2">
      <c r="A125" s="4" t="s">
        <v>63</v>
      </c>
      <c r="B125" s="32" t="s">
        <v>76</v>
      </c>
      <c r="C125" s="32" t="s">
        <v>8</v>
      </c>
      <c r="D125" s="32" t="s">
        <v>27</v>
      </c>
      <c r="E125" s="28"/>
      <c r="F125" s="36"/>
      <c r="G125" s="83">
        <f t="shared" ref="G125:K127" si="57">G126</f>
        <v>350000</v>
      </c>
      <c r="H125" s="83">
        <f t="shared" si="57"/>
        <v>0</v>
      </c>
      <c r="I125" s="83">
        <f t="shared" si="39"/>
        <v>350000</v>
      </c>
      <c r="J125" s="83">
        <f t="shared" si="57"/>
        <v>350000</v>
      </c>
      <c r="K125" s="83">
        <f t="shared" si="57"/>
        <v>0</v>
      </c>
      <c r="L125" s="131">
        <f t="shared" si="34"/>
        <v>0</v>
      </c>
    </row>
    <row r="126" spans="1:12" ht="31.5" x14ac:dyDescent="0.2">
      <c r="A126" s="5" t="s">
        <v>82</v>
      </c>
      <c r="B126" s="37" t="s">
        <v>76</v>
      </c>
      <c r="C126" s="37" t="s">
        <v>8</v>
      </c>
      <c r="D126" s="37" t="s">
        <v>27</v>
      </c>
      <c r="E126" s="38" t="s">
        <v>150</v>
      </c>
      <c r="F126" s="39"/>
      <c r="G126" s="48">
        <f t="shared" si="57"/>
        <v>350000</v>
      </c>
      <c r="H126" s="48">
        <f t="shared" si="57"/>
        <v>0</v>
      </c>
      <c r="I126" s="48">
        <f t="shared" si="39"/>
        <v>350000</v>
      </c>
      <c r="J126" s="48">
        <f t="shared" si="57"/>
        <v>350000</v>
      </c>
      <c r="K126" s="48">
        <f t="shared" si="57"/>
        <v>0</v>
      </c>
      <c r="L126" s="128">
        <f t="shared" si="34"/>
        <v>0</v>
      </c>
    </row>
    <row r="127" spans="1:12" s="9" customFormat="1" ht="15.75" x14ac:dyDescent="0.2">
      <c r="A127" s="18" t="s">
        <v>33</v>
      </c>
      <c r="B127" s="40" t="s">
        <v>76</v>
      </c>
      <c r="C127" s="40" t="s">
        <v>8</v>
      </c>
      <c r="D127" s="40" t="s">
        <v>27</v>
      </c>
      <c r="E127" s="41" t="s">
        <v>150</v>
      </c>
      <c r="F127" s="42" t="s">
        <v>34</v>
      </c>
      <c r="G127" s="58">
        <f t="shared" si="57"/>
        <v>350000</v>
      </c>
      <c r="H127" s="58">
        <f t="shared" si="57"/>
        <v>0</v>
      </c>
      <c r="I127" s="58">
        <f t="shared" si="39"/>
        <v>350000</v>
      </c>
      <c r="J127" s="58">
        <f t="shared" si="57"/>
        <v>350000</v>
      </c>
      <c r="K127" s="58">
        <f t="shared" si="57"/>
        <v>0</v>
      </c>
      <c r="L127" s="129">
        <f t="shared" si="34"/>
        <v>0</v>
      </c>
    </row>
    <row r="128" spans="1:12" s="9" customFormat="1" ht="63" x14ac:dyDescent="0.2">
      <c r="A128" s="18" t="s">
        <v>151</v>
      </c>
      <c r="B128" s="40" t="s">
        <v>76</v>
      </c>
      <c r="C128" s="40" t="s">
        <v>8</v>
      </c>
      <c r="D128" s="40" t="s">
        <v>27</v>
      </c>
      <c r="E128" s="41" t="s">
        <v>150</v>
      </c>
      <c r="F128" s="42" t="s">
        <v>91</v>
      </c>
      <c r="G128" s="58">
        <v>350000</v>
      </c>
      <c r="H128" s="58"/>
      <c r="I128" s="58">
        <f t="shared" si="39"/>
        <v>350000</v>
      </c>
      <c r="J128" s="58">
        <v>350000</v>
      </c>
      <c r="K128" s="58">
        <v>0</v>
      </c>
      <c r="L128" s="129">
        <f t="shared" si="34"/>
        <v>0</v>
      </c>
    </row>
    <row r="129" spans="1:12" ht="15.75" x14ac:dyDescent="0.2">
      <c r="A129" s="4" t="s">
        <v>83</v>
      </c>
      <c r="B129" s="32" t="s">
        <v>76</v>
      </c>
      <c r="C129" s="32" t="s">
        <v>8</v>
      </c>
      <c r="D129" s="32" t="s">
        <v>32</v>
      </c>
      <c r="E129" s="28"/>
      <c r="F129" s="36"/>
      <c r="G129" s="81">
        <f>G130+G133+G136+G139</f>
        <v>3625143.4299999997</v>
      </c>
      <c r="H129" s="81">
        <f>H130+H133+H136+H139</f>
        <v>56163</v>
      </c>
      <c r="I129" s="81">
        <f t="shared" si="39"/>
        <v>3681306.4299999997</v>
      </c>
      <c r="J129" s="81">
        <f t="shared" ref="J129:K129" si="58">J130+J133+J136+J139</f>
        <v>3681306.43</v>
      </c>
      <c r="K129" s="81">
        <f t="shared" si="58"/>
        <v>1860268.41</v>
      </c>
      <c r="L129" s="127">
        <f t="shared" si="34"/>
        <v>0.50532832443399711</v>
      </c>
    </row>
    <row r="130" spans="1:12" ht="18.75" customHeight="1" x14ac:dyDescent="0.2">
      <c r="A130" s="5" t="s">
        <v>84</v>
      </c>
      <c r="B130" s="37" t="s">
        <v>76</v>
      </c>
      <c r="C130" s="37" t="s">
        <v>8</v>
      </c>
      <c r="D130" s="37" t="s">
        <v>32</v>
      </c>
      <c r="E130" s="38" t="s">
        <v>152</v>
      </c>
      <c r="F130" s="39"/>
      <c r="G130" s="48">
        <f>G131</f>
        <v>2101886</v>
      </c>
      <c r="H130" s="48">
        <f>H131</f>
        <v>0</v>
      </c>
      <c r="I130" s="48">
        <f t="shared" si="39"/>
        <v>2101886</v>
      </c>
      <c r="J130" s="48">
        <f t="shared" ref="J130:K131" si="59">J131</f>
        <v>2101886</v>
      </c>
      <c r="K130" s="48">
        <f t="shared" si="59"/>
        <v>1137244.95</v>
      </c>
      <c r="L130" s="128">
        <f t="shared" si="34"/>
        <v>0.54105929151247967</v>
      </c>
    </row>
    <row r="131" spans="1:12" ht="31.5" x14ac:dyDescent="0.2">
      <c r="A131" s="18" t="s">
        <v>131</v>
      </c>
      <c r="B131" s="40" t="s">
        <v>76</v>
      </c>
      <c r="C131" s="40" t="s">
        <v>8</v>
      </c>
      <c r="D131" s="40" t="s">
        <v>32</v>
      </c>
      <c r="E131" s="41" t="s">
        <v>152</v>
      </c>
      <c r="F131" s="42" t="s">
        <v>30</v>
      </c>
      <c r="G131" s="58">
        <f>G132</f>
        <v>2101886</v>
      </c>
      <c r="H131" s="58">
        <f>H132</f>
        <v>0</v>
      </c>
      <c r="I131" s="58">
        <f t="shared" si="39"/>
        <v>2101886</v>
      </c>
      <c r="J131" s="58">
        <f t="shared" si="59"/>
        <v>2101886</v>
      </c>
      <c r="K131" s="58">
        <f t="shared" si="59"/>
        <v>1137244.95</v>
      </c>
      <c r="L131" s="129">
        <f t="shared" si="34"/>
        <v>0.54105929151247967</v>
      </c>
    </row>
    <row r="132" spans="1:12" ht="52.15" customHeight="1" x14ac:dyDescent="0.2">
      <c r="A132" s="18" t="s">
        <v>206</v>
      </c>
      <c r="B132" s="40" t="s">
        <v>76</v>
      </c>
      <c r="C132" s="40" t="s">
        <v>8</v>
      </c>
      <c r="D132" s="40" t="s">
        <v>32</v>
      </c>
      <c r="E132" s="41" t="s">
        <v>152</v>
      </c>
      <c r="F132" s="42" t="s">
        <v>31</v>
      </c>
      <c r="G132" s="58">
        <v>2101886</v>
      </c>
      <c r="H132" s="58"/>
      <c r="I132" s="58">
        <f t="shared" si="39"/>
        <v>2101886</v>
      </c>
      <c r="J132" s="58">
        <v>2101886</v>
      </c>
      <c r="K132" s="58">
        <v>1137244.95</v>
      </c>
      <c r="L132" s="129">
        <f t="shared" si="34"/>
        <v>0.54105929151247967</v>
      </c>
    </row>
    <row r="133" spans="1:12" ht="15.75" x14ac:dyDescent="0.2">
      <c r="A133" s="5" t="s">
        <v>45</v>
      </c>
      <c r="B133" s="37" t="s">
        <v>76</v>
      </c>
      <c r="C133" s="37" t="s">
        <v>8</v>
      </c>
      <c r="D133" s="37" t="s">
        <v>32</v>
      </c>
      <c r="E133" s="38" t="s">
        <v>153</v>
      </c>
      <c r="F133" s="39"/>
      <c r="G133" s="48">
        <f>G134</f>
        <v>609660</v>
      </c>
      <c r="H133" s="48">
        <f>H134</f>
        <v>0</v>
      </c>
      <c r="I133" s="48">
        <f t="shared" si="39"/>
        <v>609660</v>
      </c>
      <c r="J133" s="48">
        <f t="shared" ref="J133:K134" si="60">J134</f>
        <v>609660</v>
      </c>
      <c r="K133" s="48">
        <f t="shared" si="60"/>
        <v>170874.91</v>
      </c>
      <c r="L133" s="128">
        <f t="shared" si="34"/>
        <v>0.2802790243742414</v>
      </c>
    </row>
    <row r="134" spans="1:12" ht="31.5" x14ac:dyDescent="0.2">
      <c r="A134" s="18" t="s">
        <v>131</v>
      </c>
      <c r="B134" s="40" t="s">
        <v>76</v>
      </c>
      <c r="C134" s="40" t="s">
        <v>8</v>
      </c>
      <c r="D134" s="40" t="s">
        <v>32</v>
      </c>
      <c r="E134" s="41" t="s">
        <v>153</v>
      </c>
      <c r="F134" s="42" t="s">
        <v>30</v>
      </c>
      <c r="G134" s="58">
        <f>G135</f>
        <v>609660</v>
      </c>
      <c r="H134" s="58">
        <f>H135</f>
        <v>0</v>
      </c>
      <c r="I134" s="58">
        <f t="shared" si="39"/>
        <v>609660</v>
      </c>
      <c r="J134" s="58">
        <f t="shared" si="60"/>
        <v>609660</v>
      </c>
      <c r="K134" s="58">
        <f t="shared" si="60"/>
        <v>170874.91</v>
      </c>
      <c r="L134" s="129">
        <f t="shared" si="34"/>
        <v>0.2802790243742414</v>
      </c>
    </row>
    <row r="135" spans="1:12" ht="49.15" customHeight="1" x14ac:dyDescent="0.2">
      <c r="A135" s="18" t="s">
        <v>206</v>
      </c>
      <c r="B135" s="40" t="s">
        <v>76</v>
      </c>
      <c r="C135" s="40" t="s">
        <v>8</v>
      </c>
      <c r="D135" s="40" t="s">
        <v>32</v>
      </c>
      <c r="E135" s="41" t="s">
        <v>153</v>
      </c>
      <c r="F135" s="42" t="s">
        <v>31</v>
      </c>
      <c r="G135" s="58">
        <f>432660+177000</f>
        <v>609660</v>
      </c>
      <c r="H135" s="58"/>
      <c r="I135" s="58">
        <f t="shared" si="39"/>
        <v>609660</v>
      </c>
      <c r="J135" s="58">
        <v>609660</v>
      </c>
      <c r="K135" s="58">
        <v>170874.91</v>
      </c>
      <c r="L135" s="129">
        <f t="shared" si="34"/>
        <v>0.2802790243742414</v>
      </c>
    </row>
    <row r="136" spans="1:12" ht="18" customHeight="1" x14ac:dyDescent="0.2">
      <c r="A136" s="5" t="s">
        <v>94</v>
      </c>
      <c r="B136" s="37" t="s">
        <v>76</v>
      </c>
      <c r="C136" s="37" t="s">
        <v>8</v>
      </c>
      <c r="D136" s="37" t="s">
        <v>32</v>
      </c>
      <c r="E136" s="38" t="s">
        <v>154</v>
      </c>
      <c r="F136" s="42"/>
      <c r="G136" s="48">
        <f>G137</f>
        <v>100000</v>
      </c>
      <c r="H136" s="48">
        <f>H137</f>
        <v>0</v>
      </c>
      <c r="I136" s="48">
        <f t="shared" si="39"/>
        <v>100000</v>
      </c>
      <c r="J136" s="48">
        <f t="shared" ref="J136:K137" si="61">J137</f>
        <v>100000</v>
      </c>
      <c r="K136" s="48">
        <f t="shared" si="61"/>
        <v>50000</v>
      </c>
      <c r="L136" s="128">
        <f t="shared" si="34"/>
        <v>0.5</v>
      </c>
    </row>
    <row r="137" spans="1:12" ht="18.75" customHeight="1" x14ac:dyDescent="0.2">
      <c r="A137" s="18" t="s">
        <v>33</v>
      </c>
      <c r="B137" s="40" t="s">
        <v>76</v>
      </c>
      <c r="C137" s="40" t="s">
        <v>8</v>
      </c>
      <c r="D137" s="40" t="s">
        <v>32</v>
      </c>
      <c r="E137" s="41" t="s">
        <v>154</v>
      </c>
      <c r="F137" s="42" t="s">
        <v>34</v>
      </c>
      <c r="G137" s="58">
        <f>G138</f>
        <v>100000</v>
      </c>
      <c r="H137" s="58">
        <f>H138</f>
        <v>0</v>
      </c>
      <c r="I137" s="58">
        <f t="shared" si="39"/>
        <v>100000</v>
      </c>
      <c r="J137" s="58">
        <f t="shared" si="61"/>
        <v>100000</v>
      </c>
      <c r="K137" s="58">
        <f t="shared" si="61"/>
        <v>50000</v>
      </c>
      <c r="L137" s="129">
        <f t="shared" si="34"/>
        <v>0.5</v>
      </c>
    </row>
    <row r="138" spans="1:12" ht="67.900000000000006" customHeight="1" x14ac:dyDescent="0.2">
      <c r="A138" s="18" t="s">
        <v>151</v>
      </c>
      <c r="B138" s="40" t="s">
        <v>76</v>
      </c>
      <c r="C138" s="40" t="s">
        <v>8</v>
      </c>
      <c r="D138" s="40" t="s">
        <v>32</v>
      </c>
      <c r="E138" s="41" t="s">
        <v>154</v>
      </c>
      <c r="F138" s="42" t="s">
        <v>91</v>
      </c>
      <c r="G138" s="58">
        <v>100000</v>
      </c>
      <c r="H138" s="58"/>
      <c r="I138" s="58">
        <f t="shared" si="39"/>
        <v>100000</v>
      </c>
      <c r="J138" s="58">
        <v>100000</v>
      </c>
      <c r="K138" s="58">
        <v>50000</v>
      </c>
      <c r="L138" s="129">
        <f t="shared" si="34"/>
        <v>0.5</v>
      </c>
    </row>
    <row r="139" spans="1:12" ht="31.5" x14ac:dyDescent="0.2">
      <c r="A139" s="5" t="s">
        <v>155</v>
      </c>
      <c r="B139" s="37" t="s">
        <v>76</v>
      </c>
      <c r="C139" s="37" t="s">
        <v>8</v>
      </c>
      <c r="D139" s="37" t="s">
        <v>32</v>
      </c>
      <c r="E139" s="38" t="s">
        <v>156</v>
      </c>
      <c r="F139" s="39"/>
      <c r="G139" s="48">
        <f>G140</f>
        <v>813597.42999999993</v>
      </c>
      <c r="H139" s="48">
        <f>H140</f>
        <v>56163</v>
      </c>
      <c r="I139" s="48">
        <f t="shared" si="39"/>
        <v>869760.42999999993</v>
      </c>
      <c r="J139" s="48">
        <f t="shared" ref="J139:K140" si="62">J140</f>
        <v>869760.43</v>
      </c>
      <c r="K139" s="48">
        <f t="shared" si="62"/>
        <v>502148.55</v>
      </c>
      <c r="L139" s="128">
        <f t="shared" si="34"/>
        <v>0.57734122257090947</v>
      </c>
    </row>
    <row r="140" spans="1:12" ht="31.5" x14ac:dyDescent="0.2">
      <c r="A140" s="18" t="s">
        <v>131</v>
      </c>
      <c r="B140" s="40" t="s">
        <v>76</v>
      </c>
      <c r="C140" s="40" t="s">
        <v>8</v>
      </c>
      <c r="D140" s="40" t="s">
        <v>32</v>
      </c>
      <c r="E140" s="41" t="s">
        <v>156</v>
      </c>
      <c r="F140" s="42" t="s">
        <v>30</v>
      </c>
      <c r="G140" s="58">
        <f>G141</f>
        <v>813597.42999999993</v>
      </c>
      <c r="H140" s="58">
        <f>H141</f>
        <v>56163</v>
      </c>
      <c r="I140" s="58">
        <f t="shared" si="39"/>
        <v>869760.42999999993</v>
      </c>
      <c r="J140" s="58">
        <f t="shared" si="62"/>
        <v>869760.43</v>
      </c>
      <c r="K140" s="58">
        <f t="shared" si="62"/>
        <v>502148.55</v>
      </c>
      <c r="L140" s="129">
        <f t="shared" si="34"/>
        <v>0.57734122257090947</v>
      </c>
    </row>
    <row r="141" spans="1:12" ht="49.15" customHeight="1" x14ac:dyDescent="0.2">
      <c r="A141" s="18" t="s">
        <v>206</v>
      </c>
      <c r="B141" s="40" t="s">
        <v>76</v>
      </c>
      <c r="C141" s="40" t="s">
        <v>8</v>
      </c>
      <c r="D141" s="40" t="s">
        <v>32</v>
      </c>
      <c r="E141" s="41" t="s">
        <v>156</v>
      </c>
      <c r="F141" s="42" t="s">
        <v>31</v>
      </c>
      <c r="G141" s="58">
        <f>324997+200000+288600.43</f>
        <v>813597.42999999993</v>
      </c>
      <c r="H141" s="58">
        <v>56163</v>
      </c>
      <c r="I141" s="58">
        <f t="shared" si="39"/>
        <v>869760.42999999993</v>
      </c>
      <c r="J141" s="58">
        <v>869760.43</v>
      </c>
      <c r="K141" s="58">
        <v>502148.55</v>
      </c>
      <c r="L141" s="129">
        <f t="shared" ref="L141:L204" si="63">K141/J141</f>
        <v>0.57734122257090947</v>
      </c>
    </row>
    <row r="142" spans="1:12" ht="1.1499999999999999" hidden="1" customHeight="1" x14ac:dyDescent="0.2">
      <c r="A142" s="5" t="s">
        <v>231</v>
      </c>
      <c r="B142" s="37" t="s">
        <v>76</v>
      </c>
      <c r="C142" s="37" t="s">
        <v>8</v>
      </c>
      <c r="D142" s="37" t="s">
        <v>32</v>
      </c>
      <c r="E142" s="38" t="s">
        <v>232</v>
      </c>
      <c r="F142" s="39"/>
      <c r="G142" s="77"/>
      <c r="H142" s="77"/>
      <c r="I142" s="77">
        <f t="shared" si="39"/>
        <v>0</v>
      </c>
      <c r="J142" s="77"/>
      <c r="K142" s="77"/>
      <c r="L142" s="137" t="e">
        <f t="shared" si="63"/>
        <v>#DIV/0!</v>
      </c>
    </row>
    <row r="143" spans="1:12" ht="37.9" hidden="1" customHeight="1" x14ac:dyDescent="0.2">
      <c r="A143" s="18" t="s">
        <v>131</v>
      </c>
      <c r="B143" s="40" t="s">
        <v>76</v>
      </c>
      <c r="C143" s="40" t="s">
        <v>8</v>
      </c>
      <c r="D143" s="40" t="s">
        <v>32</v>
      </c>
      <c r="E143" s="41" t="s">
        <v>232</v>
      </c>
      <c r="F143" s="42" t="s">
        <v>30</v>
      </c>
      <c r="G143" s="78"/>
      <c r="H143" s="78"/>
      <c r="I143" s="78">
        <f t="shared" si="39"/>
        <v>0</v>
      </c>
      <c r="J143" s="78"/>
      <c r="K143" s="78"/>
      <c r="L143" s="132" t="e">
        <f t="shared" si="63"/>
        <v>#DIV/0!</v>
      </c>
    </row>
    <row r="144" spans="1:12" ht="49.9" hidden="1" customHeight="1" x14ac:dyDescent="0.2">
      <c r="A144" s="18" t="s">
        <v>206</v>
      </c>
      <c r="B144" s="40" t="s">
        <v>76</v>
      </c>
      <c r="C144" s="40" t="s">
        <v>8</v>
      </c>
      <c r="D144" s="40" t="s">
        <v>32</v>
      </c>
      <c r="E144" s="41" t="s">
        <v>232</v>
      </c>
      <c r="F144" s="42" t="s">
        <v>31</v>
      </c>
      <c r="G144" s="78"/>
      <c r="H144" s="78"/>
      <c r="I144" s="78">
        <f t="shared" si="39"/>
        <v>0</v>
      </c>
      <c r="J144" s="78"/>
      <c r="K144" s="78"/>
      <c r="L144" s="132" t="e">
        <f t="shared" si="63"/>
        <v>#DIV/0!</v>
      </c>
    </row>
    <row r="145" spans="1:12" ht="34.5" customHeight="1" x14ac:dyDescent="0.2">
      <c r="A145" s="4" t="s">
        <v>24</v>
      </c>
      <c r="B145" s="32" t="s">
        <v>76</v>
      </c>
      <c r="C145" s="32" t="s">
        <v>8</v>
      </c>
      <c r="D145" s="32" t="s">
        <v>8</v>
      </c>
      <c r="E145" s="28"/>
      <c r="F145" s="36"/>
      <c r="G145" s="81">
        <f t="shared" ref="G145:K147" si="64">G146</f>
        <v>640500</v>
      </c>
      <c r="H145" s="81">
        <f t="shared" si="64"/>
        <v>0</v>
      </c>
      <c r="I145" s="81">
        <f t="shared" si="39"/>
        <v>640500</v>
      </c>
      <c r="J145" s="81">
        <f t="shared" si="64"/>
        <v>640500</v>
      </c>
      <c r="K145" s="81">
        <f t="shared" si="64"/>
        <v>640499.80000000005</v>
      </c>
      <c r="L145" s="127">
        <f t="shared" si="63"/>
        <v>0.99999968774395009</v>
      </c>
    </row>
    <row r="146" spans="1:12" ht="36.75" customHeight="1" x14ac:dyDescent="0.2">
      <c r="A146" s="5" t="s">
        <v>107</v>
      </c>
      <c r="B146" s="37" t="s">
        <v>76</v>
      </c>
      <c r="C146" s="37" t="s">
        <v>8</v>
      </c>
      <c r="D146" s="37" t="s">
        <v>8</v>
      </c>
      <c r="E146" s="38" t="s">
        <v>157</v>
      </c>
      <c r="F146" s="39"/>
      <c r="G146" s="48">
        <f t="shared" si="64"/>
        <v>640500</v>
      </c>
      <c r="H146" s="48">
        <f t="shared" si="64"/>
        <v>0</v>
      </c>
      <c r="I146" s="48">
        <f t="shared" si="39"/>
        <v>640500</v>
      </c>
      <c r="J146" s="48">
        <f t="shared" si="64"/>
        <v>640500</v>
      </c>
      <c r="K146" s="48">
        <f t="shared" si="64"/>
        <v>640499.80000000005</v>
      </c>
      <c r="L146" s="128">
        <f t="shared" si="63"/>
        <v>0.99999968774395009</v>
      </c>
    </row>
    <row r="147" spans="1:12" ht="31.5" customHeight="1" x14ac:dyDescent="0.2">
      <c r="A147" s="18" t="s">
        <v>131</v>
      </c>
      <c r="B147" s="40" t="s">
        <v>76</v>
      </c>
      <c r="C147" s="40" t="s">
        <v>8</v>
      </c>
      <c r="D147" s="40" t="s">
        <v>8</v>
      </c>
      <c r="E147" s="41" t="s">
        <v>157</v>
      </c>
      <c r="F147" s="42" t="s">
        <v>30</v>
      </c>
      <c r="G147" s="58">
        <f t="shared" si="64"/>
        <v>640500</v>
      </c>
      <c r="H147" s="58">
        <f t="shared" si="64"/>
        <v>0</v>
      </c>
      <c r="I147" s="58">
        <f t="shared" si="39"/>
        <v>640500</v>
      </c>
      <c r="J147" s="58">
        <f t="shared" si="64"/>
        <v>640500</v>
      </c>
      <c r="K147" s="58">
        <f t="shared" si="64"/>
        <v>640499.80000000005</v>
      </c>
      <c r="L147" s="129">
        <f t="shared" si="63"/>
        <v>0.99999968774395009</v>
      </c>
    </row>
    <row r="148" spans="1:12" ht="51.6" customHeight="1" x14ac:dyDescent="0.2">
      <c r="A148" s="18" t="s">
        <v>206</v>
      </c>
      <c r="B148" s="40" t="s">
        <v>76</v>
      </c>
      <c r="C148" s="40" t="s">
        <v>8</v>
      </c>
      <c r="D148" s="40" t="s">
        <v>8</v>
      </c>
      <c r="E148" s="41" t="s">
        <v>157</v>
      </c>
      <c r="F148" s="42" t="s">
        <v>31</v>
      </c>
      <c r="G148" s="58">
        <f>3000+637500</f>
        <v>640500</v>
      </c>
      <c r="H148" s="58"/>
      <c r="I148" s="58">
        <f t="shared" si="39"/>
        <v>640500</v>
      </c>
      <c r="J148" s="58">
        <v>640500</v>
      </c>
      <c r="K148" s="58">
        <v>640499.80000000005</v>
      </c>
      <c r="L148" s="129">
        <f t="shared" si="63"/>
        <v>0.99999968774395009</v>
      </c>
    </row>
    <row r="149" spans="1:12" s="10" customFormat="1" ht="19.149999999999999" customHeight="1" x14ac:dyDescent="0.25">
      <c r="A149" s="7" t="s">
        <v>64</v>
      </c>
      <c r="B149" s="33" t="s">
        <v>76</v>
      </c>
      <c r="C149" s="33" t="s">
        <v>9</v>
      </c>
      <c r="D149" s="34"/>
      <c r="E149" s="34"/>
      <c r="F149" s="35"/>
      <c r="G149" s="82">
        <f>G150+G160+G179</f>
        <v>15846134.5</v>
      </c>
      <c r="H149" s="82">
        <f>H150+H160+H179</f>
        <v>19793935.199999999</v>
      </c>
      <c r="I149" s="82">
        <f t="shared" si="39"/>
        <v>35640069.700000003</v>
      </c>
      <c r="J149" s="82">
        <f t="shared" ref="J149:K149" si="65">J150+J160+J179</f>
        <v>35640069.700000003</v>
      </c>
      <c r="K149" s="82">
        <f t="shared" si="65"/>
        <v>29147485.390000001</v>
      </c>
      <c r="L149" s="126">
        <f t="shared" si="63"/>
        <v>0.81782907932977467</v>
      </c>
    </row>
    <row r="150" spans="1:12" s="10" customFormat="1" ht="17.45" customHeight="1" x14ac:dyDescent="0.25">
      <c r="A150" s="4" t="s">
        <v>65</v>
      </c>
      <c r="B150" s="36" t="s">
        <v>76</v>
      </c>
      <c r="C150" s="32" t="s">
        <v>9</v>
      </c>
      <c r="D150" s="32" t="s">
        <v>46</v>
      </c>
      <c r="E150" s="34"/>
      <c r="F150" s="35"/>
      <c r="G150" s="82">
        <f>G151+G154</f>
        <v>505968.5</v>
      </c>
      <c r="H150" s="82">
        <f>H151+H154</f>
        <v>7473715.5</v>
      </c>
      <c r="I150" s="82">
        <f t="shared" si="39"/>
        <v>7979684</v>
      </c>
      <c r="J150" s="82">
        <f t="shared" ref="J150:K150" si="66">J151+J154</f>
        <v>7979684</v>
      </c>
      <c r="K150" s="82">
        <f t="shared" si="66"/>
        <v>7497810</v>
      </c>
      <c r="L150" s="126">
        <f t="shared" si="63"/>
        <v>0.93961239567882637</v>
      </c>
    </row>
    <row r="151" spans="1:12" s="10" customFormat="1" ht="48.75" customHeight="1" x14ac:dyDescent="0.25">
      <c r="A151" s="5" t="s">
        <v>269</v>
      </c>
      <c r="B151" s="37" t="s">
        <v>76</v>
      </c>
      <c r="C151" s="39" t="s">
        <v>9</v>
      </c>
      <c r="D151" s="39" t="s">
        <v>46</v>
      </c>
      <c r="E151" s="37" t="s">
        <v>268</v>
      </c>
      <c r="F151" s="39"/>
      <c r="G151" s="48">
        <f t="shared" ref="G151:K152" si="67">G152</f>
        <v>48188</v>
      </c>
      <c r="H151" s="48">
        <f t="shared" si="67"/>
        <v>-24094</v>
      </c>
      <c r="I151" s="48">
        <f>SUM(G151:H151)</f>
        <v>24094</v>
      </c>
      <c r="J151" s="48">
        <f t="shared" si="67"/>
        <v>24094</v>
      </c>
      <c r="K151" s="48">
        <f t="shared" si="67"/>
        <v>0</v>
      </c>
      <c r="L151" s="128">
        <f t="shared" si="63"/>
        <v>0</v>
      </c>
    </row>
    <row r="152" spans="1:12" s="10" customFormat="1" ht="50.45" customHeight="1" x14ac:dyDescent="0.25">
      <c r="A152" s="18" t="s">
        <v>247</v>
      </c>
      <c r="B152" s="40" t="s">
        <v>76</v>
      </c>
      <c r="C152" s="40" t="s">
        <v>9</v>
      </c>
      <c r="D152" s="41" t="s">
        <v>46</v>
      </c>
      <c r="E152" s="41" t="s">
        <v>268</v>
      </c>
      <c r="F152" s="42" t="s">
        <v>215</v>
      </c>
      <c r="G152" s="58">
        <f t="shared" si="67"/>
        <v>48188</v>
      </c>
      <c r="H152" s="58">
        <f t="shared" si="67"/>
        <v>-24094</v>
      </c>
      <c r="I152" s="58">
        <f>SUM(G152:H152)</f>
        <v>24094</v>
      </c>
      <c r="J152" s="58">
        <f t="shared" si="67"/>
        <v>24094</v>
      </c>
      <c r="K152" s="58">
        <f t="shared" si="67"/>
        <v>0</v>
      </c>
      <c r="L152" s="129">
        <f t="shared" si="63"/>
        <v>0</v>
      </c>
    </row>
    <row r="153" spans="1:12" s="10" customFormat="1" ht="18" customHeight="1" x14ac:dyDescent="0.25">
      <c r="A153" s="18" t="s">
        <v>213</v>
      </c>
      <c r="B153" s="40" t="s">
        <v>76</v>
      </c>
      <c r="C153" s="40" t="s">
        <v>9</v>
      </c>
      <c r="D153" s="41" t="s">
        <v>46</v>
      </c>
      <c r="E153" s="41" t="s">
        <v>268</v>
      </c>
      <c r="F153" s="42" t="s">
        <v>214</v>
      </c>
      <c r="G153" s="58">
        <v>48188</v>
      </c>
      <c r="H153" s="58">
        <v>-24094</v>
      </c>
      <c r="I153" s="58">
        <f>SUM(G153:H153)</f>
        <v>24094</v>
      </c>
      <c r="J153" s="58">
        <v>24094</v>
      </c>
      <c r="K153" s="58">
        <v>0</v>
      </c>
      <c r="L153" s="129">
        <f t="shared" si="63"/>
        <v>0</v>
      </c>
    </row>
    <row r="154" spans="1:12" s="10" customFormat="1" ht="35.25" customHeight="1" x14ac:dyDescent="0.25">
      <c r="A154" s="5" t="s">
        <v>211</v>
      </c>
      <c r="B154" s="37" t="s">
        <v>76</v>
      </c>
      <c r="C154" s="39" t="s">
        <v>9</v>
      </c>
      <c r="D154" s="39" t="s">
        <v>46</v>
      </c>
      <c r="E154" s="37" t="s">
        <v>212</v>
      </c>
      <c r="F154" s="39"/>
      <c r="G154" s="48">
        <f>G155</f>
        <v>457780.5</v>
      </c>
      <c r="H154" s="119">
        <f>H155</f>
        <v>7497809.5</v>
      </c>
      <c r="I154" s="119">
        <f t="shared" si="39"/>
        <v>7955590</v>
      </c>
      <c r="J154" s="119">
        <f t="shared" ref="J154:K155" si="68">J155</f>
        <v>7955590</v>
      </c>
      <c r="K154" s="119">
        <f t="shared" si="68"/>
        <v>7497810</v>
      </c>
      <c r="L154" s="138">
        <f t="shared" si="63"/>
        <v>0.94245807036310314</v>
      </c>
    </row>
    <row r="155" spans="1:12" s="10" customFormat="1" ht="30.75" customHeight="1" x14ac:dyDescent="0.25">
      <c r="A155" s="18" t="s">
        <v>247</v>
      </c>
      <c r="B155" s="40" t="s">
        <v>76</v>
      </c>
      <c r="C155" s="40" t="s">
        <v>9</v>
      </c>
      <c r="D155" s="41" t="s">
        <v>46</v>
      </c>
      <c r="E155" s="41" t="s">
        <v>212</v>
      </c>
      <c r="F155" s="42" t="s">
        <v>215</v>
      </c>
      <c r="G155" s="58">
        <f>G156</f>
        <v>457780.5</v>
      </c>
      <c r="H155" s="114">
        <f>H156</f>
        <v>7497809.5</v>
      </c>
      <c r="I155" s="58">
        <f t="shared" si="39"/>
        <v>7955590</v>
      </c>
      <c r="J155" s="114">
        <f t="shared" si="68"/>
        <v>7955590</v>
      </c>
      <c r="K155" s="114">
        <f t="shared" si="68"/>
        <v>7497810</v>
      </c>
      <c r="L155" s="139">
        <f t="shared" si="63"/>
        <v>0.94245807036310314</v>
      </c>
    </row>
    <row r="156" spans="1:12" s="10" customFormat="1" ht="21" customHeight="1" x14ac:dyDescent="0.25">
      <c r="A156" s="18" t="s">
        <v>213</v>
      </c>
      <c r="B156" s="40" t="s">
        <v>76</v>
      </c>
      <c r="C156" s="40" t="s">
        <v>9</v>
      </c>
      <c r="D156" s="41" t="s">
        <v>46</v>
      </c>
      <c r="E156" s="41" t="s">
        <v>212</v>
      </c>
      <c r="F156" s="42" t="s">
        <v>214</v>
      </c>
      <c r="G156" s="58">
        <v>457780.5</v>
      </c>
      <c r="H156" s="58">
        <v>7497809.5</v>
      </c>
      <c r="I156" s="58">
        <f t="shared" si="39"/>
        <v>7955590</v>
      </c>
      <c r="J156" s="58">
        <v>7955590</v>
      </c>
      <c r="K156" s="58">
        <v>7497810</v>
      </c>
      <c r="L156" s="129">
        <f t="shared" si="63"/>
        <v>0.94245807036310314</v>
      </c>
    </row>
    <row r="157" spans="1:12" s="10" customFormat="1" ht="0.75" hidden="1" customHeight="1" x14ac:dyDescent="0.25">
      <c r="A157" s="5" t="s">
        <v>229</v>
      </c>
      <c r="B157" s="37" t="s">
        <v>76</v>
      </c>
      <c r="C157" s="37" t="s">
        <v>9</v>
      </c>
      <c r="D157" s="38" t="s">
        <v>46</v>
      </c>
      <c r="E157" s="38" t="s">
        <v>230</v>
      </c>
      <c r="F157" s="42"/>
      <c r="G157" s="58"/>
      <c r="H157" s="58"/>
      <c r="I157" s="58">
        <f t="shared" ref="I157:I220" si="69">SUM(G157:H157)</f>
        <v>0</v>
      </c>
      <c r="J157" s="58"/>
      <c r="K157" s="58"/>
      <c r="L157" s="129" t="e">
        <f t="shared" si="63"/>
        <v>#DIV/0!</v>
      </c>
    </row>
    <row r="158" spans="1:12" s="10" customFormat="1" ht="35.25" hidden="1" customHeight="1" x14ac:dyDescent="0.25">
      <c r="A158" s="18" t="s">
        <v>247</v>
      </c>
      <c r="B158" s="40" t="s">
        <v>76</v>
      </c>
      <c r="C158" s="40" t="s">
        <v>9</v>
      </c>
      <c r="D158" s="41" t="s">
        <v>46</v>
      </c>
      <c r="E158" s="41" t="s">
        <v>230</v>
      </c>
      <c r="F158" s="42" t="s">
        <v>215</v>
      </c>
      <c r="G158" s="58"/>
      <c r="H158" s="58"/>
      <c r="I158" s="58">
        <f t="shared" si="69"/>
        <v>0</v>
      </c>
      <c r="J158" s="58"/>
      <c r="K158" s="58"/>
      <c r="L158" s="129" t="e">
        <f t="shared" si="63"/>
        <v>#DIV/0!</v>
      </c>
    </row>
    <row r="159" spans="1:12" s="10" customFormat="1" ht="49.5" hidden="1" customHeight="1" x14ac:dyDescent="0.25">
      <c r="A159" s="18" t="s">
        <v>213</v>
      </c>
      <c r="B159" s="40" t="s">
        <v>76</v>
      </c>
      <c r="C159" s="40" t="s">
        <v>9</v>
      </c>
      <c r="D159" s="41" t="s">
        <v>46</v>
      </c>
      <c r="E159" s="41" t="s">
        <v>230</v>
      </c>
      <c r="F159" s="42" t="s">
        <v>214</v>
      </c>
      <c r="G159" s="58"/>
      <c r="H159" s="58"/>
      <c r="I159" s="58">
        <f t="shared" si="69"/>
        <v>0</v>
      </c>
      <c r="J159" s="58"/>
      <c r="K159" s="58"/>
      <c r="L159" s="129" t="e">
        <f t="shared" si="63"/>
        <v>#DIV/0!</v>
      </c>
    </row>
    <row r="160" spans="1:12" s="14" customFormat="1" ht="21" customHeight="1" x14ac:dyDescent="0.2">
      <c r="A160" s="29" t="s">
        <v>66</v>
      </c>
      <c r="B160" s="36" t="s">
        <v>76</v>
      </c>
      <c r="C160" s="36" t="s">
        <v>9</v>
      </c>
      <c r="D160" s="36" t="s">
        <v>27</v>
      </c>
      <c r="E160" s="52"/>
      <c r="F160" s="36"/>
      <c r="G160" s="101">
        <f>G161+G173+G176+G164+G167</f>
        <v>15330166</v>
      </c>
      <c r="H160" s="101">
        <f>H161+H173+H176+H164+H167</f>
        <v>12320219.699999999</v>
      </c>
      <c r="I160" s="101">
        <f t="shared" si="69"/>
        <v>27650385.699999999</v>
      </c>
      <c r="J160" s="101">
        <f t="shared" ref="J160:K160" si="70">J161+J173+J176+J164+J167</f>
        <v>27650385.699999999</v>
      </c>
      <c r="K160" s="101">
        <f t="shared" si="70"/>
        <v>21644675.390000001</v>
      </c>
      <c r="L160" s="140">
        <f t="shared" si="63"/>
        <v>0.78279831698694902</v>
      </c>
    </row>
    <row r="161" spans="1:12" ht="15.75" x14ac:dyDescent="0.2">
      <c r="A161" s="5" t="s">
        <v>106</v>
      </c>
      <c r="B161" s="37" t="s">
        <v>76</v>
      </c>
      <c r="C161" s="39" t="s">
        <v>9</v>
      </c>
      <c r="D161" s="39" t="s">
        <v>27</v>
      </c>
      <c r="E161" s="38" t="s">
        <v>158</v>
      </c>
      <c r="F161" s="39"/>
      <c r="G161" s="48">
        <f>G162</f>
        <v>12266285</v>
      </c>
      <c r="H161" s="48">
        <f>H162</f>
        <v>0</v>
      </c>
      <c r="I161" s="48">
        <f t="shared" si="69"/>
        <v>12266285</v>
      </c>
      <c r="J161" s="48">
        <f t="shared" ref="J161:K162" si="71">J162</f>
        <v>12266285</v>
      </c>
      <c r="K161" s="48">
        <f t="shared" si="71"/>
        <v>6269874.6900000004</v>
      </c>
      <c r="L161" s="128">
        <f t="shared" si="63"/>
        <v>0.51114699275289954</v>
      </c>
    </row>
    <row r="162" spans="1:12" ht="47.25" x14ac:dyDescent="0.2">
      <c r="A162" s="18" t="s">
        <v>181</v>
      </c>
      <c r="B162" s="40" t="s">
        <v>76</v>
      </c>
      <c r="C162" s="42" t="s">
        <v>9</v>
      </c>
      <c r="D162" s="42" t="s">
        <v>27</v>
      </c>
      <c r="E162" s="41" t="s">
        <v>158</v>
      </c>
      <c r="F162" s="42" t="s">
        <v>10</v>
      </c>
      <c r="G162" s="58">
        <f>G163</f>
        <v>12266285</v>
      </c>
      <c r="H162" s="58">
        <f>H163</f>
        <v>0</v>
      </c>
      <c r="I162" s="58">
        <f t="shared" si="69"/>
        <v>12266285</v>
      </c>
      <c r="J162" s="58">
        <f t="shared" si="71"/>
        <v>12266285</v>
      </c>
      <c r="K162" s="58">
        <f t="shared" si="71"/>
        <v>6269874.6900000004</v>
      </c>
      <c r="L162" s="129">
        <f t="shared" si="63"/>
        <v>0.51114699275289954</v>
      </c>
    </row>
    <row r="163" spans="1:12" ht="18" customHeight="1" x14ac:dyDescent="0.25">
      <c r="A163" s="110" t="s">
        <v>276</v>
      </c>
      <c r="B163" s="40" t="s">
        <v>76</v>
      </c>
      <c r="C163" s="42" t="s">
        <v>9</v>
      </c>
      <c r="D163" s="42" t="s">
        <v>27</v>
      </c>
      <c r="E163" s="41" t="s">
        <v>158</v>
      </c>
      <c r="F163" s="42" t="s">
        <v>273</v>
      </c>
      <c r="G163" s="58">
        <v>12266285</v>
      </c>
      <c r="H163" s="58"/>
      <c r="I163" s="58">
        <f t="shared" si="69"/>
        <v>12266285</v>
      </c>
      <c r="J163" s="58">
        <v>12266285</v>
      </c>
      <c r="K163" s="58">
        <v>6269874.6900000004</v>
      </c>
      <c r="L163" s="129">
        <f t="shared" si="63"/>
        <v>0.51114699275289954</v>
      </c>
    </row>
    <row r="164" spans="1:12" s="31" customFormat="1" ht="50.25" customHeight="1" x14ac:dyDescent="0.2">
      <c r="A164" s="5" t="s">
        <v>269</v>
      </c>
      <c r="B164" s="37" t="s">
        <v>76</v>
      </c>
      <c r="C164" s="39" t="s">
        <v>9</v>
      </c>
      <c r="D164" s="39" t="s">
        <v>27</v>
      </c>
      <c r="E164" s="38" t="s">
        <v>268</v>
      </c>
      <c r="F164" s="39"/>
      <c r="G164" s="48">
        <f>G165</f>
        <v>290913</v>
      </c>
      <c r="H164" s="48">
        <f>H165</f>
        <v>-290913</v>
      </c>
      <c r="I164" s="48">
        <f t="shared" si="69"/>
        <v>0</v>
      </c>
      <c r="J164" s="48">
        <f t="shared" ref="J164:K165" si="72">J165</f>
        <v>0</v>
      </c>
      <c r="K164" s="48">
        <f t="shared" si="72"/>
        <v>0</v>
      </c>
      <c r="L164" s="128" t="e">
        <f t="shared" si="63"/>
        <v>#DIV/0!</v>
      </c>
    </row>
    <row r="165" spans="1:12" ht="47.45" customHeight="1" x14ac:dyDescent="0.2">
      <c r="A165" s="18" t="s">
        <v>247</v>
      </c>
      <c r="B165" s="40" t="s">
        <v>76</v>
      </c>
      <c r="C165" s="42" t="s">
        <v>9</v>
      </c>
      <c r="D165" s="42" t="s">
        <v>27</v>
      </c>
      <c r="E165" s="41" t="s">
        <v>268</v>
      </c>
      <c r="F165" s="42" t="s">
        <v>215</v>
      </c>
      <c r="G165" s="58">
        <f>G166</f>
        <v>290913</v>
      </c>
      <c r="H165" s="58">
        <f>H166</f>
        <v>-290913</v>
      </c>
      <c r="I165" s="58">
        <f t="shared" si="69"/>
        <v>0</v>
      </c>
      <c r="J165" s="58">
        <f t="shared" si="72"/>
        <v>0</v>
      </c>
      <c r="K165" s="58">
        <f t="shared" si="72"/>
        <v>0</v>
      </c>
      <c r="L165" s="129" t="e">
        <f t="shared" si="63"/>
        <v>#DIV/0!</v>
      </c>
    </row>
    <row r="166" spans="1:12" ht="19.899999999999999" customHeight="1" x14ac:dyDescent="0.2">
      <c r="A166" s="18" t="s">
        <v>213</v>
      </c>
      <c r="B166" s="40" t="s">
        <v>76</v>
      </c>
      <c r="C166" s="42" t="s">
        <v>9</v>
      </c>
      <c r="D166" s="42" t="s">
        <v>27</v>
      </c>
      <c r="E166" s="41" t="s">
        <v>268</v>
      </c>
      <c r="F166" s="42" t="s">
        <v>214</v>
      </c>
      <c r="G166" s="58">
        <v>290913</v>
      </c>
      <c r="H166" s="58">
        <v>-290913</v>
      </c>
      <c r="I166" s="58">
        <f t="shared" si="69"/>
        <v>0</v>
      </c>
      <c r="J166" s="58"/>
      <c r="K166" s="58"/>
      <c r="L166" s="129" t="e">
        <f t="shared" si="63"/>
        <v>#DIV/0!</v>
      </c>
    </row>
    <row r="167" spans="1:12" ht="32.25" customHeight="1" x14ac:dyDescent="0.2">
      <c r="A167" s="5" t="s">
        <v>211</v>
      </c>
      <c r="B167" s="37" t="s">
        <v>76</v>
      </c>
      <c r="C167" s="39" t="s">
        <v>9</v>
      </c>
      <c r="D167" s="39" t="s">
        <v>27</v>
      </c>
      <c r="E167" s="37" t="s">
        <v>212</v>
      </c>
      <c r="F167" s="39"/>
      <c r="G167" s="48">
        <f>G168</f>
        <v>2763668</v>
      </c>
      <c r="H167" s="48">
        <f>H168</f>
        <v>12611132.699999999</v>
      </c>
      <c r="I167" s="48">
        <f t="shared" si="69"/>
        <v>15374800.699999999</v>
      </c>
      <c r="J167" s="48">
        <f t="shared" ref="J167:K168" si="73">J168</f>
        <v>15374800.699999999</v>
      </c>
      <c r="K167" s="48">
        <f t="shared" si="73"/>
        <v>15374800.699999999</v>
      </c>
      <c r="L167" s="128">
        <f t="shared" si="63"/>
        <v>1</v>
      </c>
    </row>
    <row r="168" spans="1:12" ht="51" customHeight="1" x14ac:dyDescent="0.2">
      <c r="A168" s="18" t="s">
        <v>247</v>
      </c>
      <c r="B168" s="40" t="s">
        <v>76</v>
      </c>
      <c r="C168" s="42" t="s">
        <v>9</v>
      </c>
      <c r="D168" s="42" t="s">
        <v>27</v>
      </c>
      <c r="E168" s="41" t="s">
        <v>212</v>
      </c>
      <c r="F168" s="42" t="s">
        <v>215</v>
      </c>
      <c r="G168" s="58">
        <f>G169</f>
        <v>2763668</v>
      </c>
      <c r="H168" s="58">
        <f>H169</f>
        <v>12611132.699999999</v>
      </c>
      <c r="I168" s="58">
        <f t="shared" si="69"/>
        <v>15374800.699999999</v>
      </c>
      <c r="J168" s="58">
        <f t="shared" si="73"/>
        <v>15374800.699999999</v>
      </c>
      <c r="K168" s="58">
        <f t="shared" si="73"/>
        <v>15374800.699999999</v>
      </c>
      <c r="L168" s="129">
        <f t="shared" si="63"/>
        <v>1</v>
      </c>
    </row>
    <row r="169" spans="1:12" ht="24.75" customHeight="1" x14ac:dyDescent="0.2">
      <c r="A169" s="18" t="s">
        <v>213</v>
      </c>
      <c r="B169" s="40" t="s">
        <v>76</v>
      </c>
      <c r="C169" s="42" t="s">
        <v>9</v>
      </c>
      <c r="D169" s="42" t="s">
        <v>27</v>
      </c>
      <c r="E169" s="41" t="s">
        <v>212</v>
      </c>
      <c r="F169" s="42" t="s">
        <v>214</v>
      </c>
      <c r="G169" s="58">
        <v>2763668</v>
      </c>
      <c r="H169" s="58">
        <f>12611132.7</f>
        <v>12611132.699999999</v>
      </c>
      <c r="I169" s="58">
        <f t="shared" si="69"/>
        <v>15374800.699999999</v>
      </c>
      <c r="J169" s="58">
        <v>15374800.699999999</v>
      </c>
      <c r="K169" s="58">
        <v>15374800.699999999</v>
      </c>
      <c r="L169" s="129">
        <f t="shared" si="63"/>
        <v>1</v>
      </c>
    </row>
    <row r="170" spans="1:12" ht="30" hidden="1" customHeight="1" x14ac:dyDescent="0.2">
      <c r="A170" s="5" t="s">
        <v>244</v>
      </c>
      <c r="B170" s="37" t="s">
        <v>76</v>
      </c>
      <c r="C170" s="39" t="s">
        <v>9</v>
      </c>
      <c r="D170" s="39" t="s">
        <v>27</v>
      </c>
      <c r="E170" s="38" t="s">
        <v>245</v>
      </c>
      <c r="F170" s="39"/>
      <c r="G170" s="78"/>
      <c r="H170" s="78"/>
      <c r="I170" s="78">
        <f t="shared" si="69"/>
        <v>0</v>
      </c>
      <c r="J170" s="78"/>
      <c r="K170" s="78"/>
      <c r="L170" s="132" t="e">
        <f t="shared" si="63"/>
        <v>#DIV/0!</v>
      </c>
    </row>
    <row r="171" spans="1:12" ht="38.25" hidden="1" customHeight="1" x14ac:dyDescent="0.2">
      <c r="A171" s="18" t="s">
        <v>181</v>
      </c>
      <c r="B171" s="40" t="s">
        <v>76</v>
      </c>
      <c r="C171" s="42" t="s">
        <v>9</v>
      </c>
      <c r="D171" s="42" t="s">
        <v>27</v>
      </c>
      <c r="E171" s="41" t="s">
        <v>245</v>
      </c>
      <c r="F171" s="42" t="s">
        <v>10</v>
      </c>
      <c r="G171" s="78"/>
      <c r="H171" s="78"/>
      <c r="I171" s="78">
        <f t="shared" si="69"/>
        <v>0</v>
      </c>
      <c r="J171" s="78"/>
      <c r="K171" s="78"/>
      <c r="L171" s="132" t="e">
        <f t="shared" si="63"/>
        <v>#DIV/0!</v>
      </c>
    </row>
    <row r="172" spans="1:12" ht="39.75" hidden="1" customHeight="1" x14ac:dyDescent="0.2">
      <c r="A172" s="18" t="s">
        <v>16</v>
      </c>
      <c r="B172" s="40" t="s">
        <v>76</v>
      </c>
      <c r="C172" s="42" t="s">
        <v>9</v>
      </c>
      <c r="D172" s="42" t="s">
        <v>27</v>
      </c>
      <c r="E172" s="41" t="s">
        <v>245</v>
      </c>
      <c r="F172" s="42" t="s">
        <v>17</v>
      </c>
      <c r="G172" s="78"/>
      <c r="H172" s="78"/>
      <c r="I172" s="78">
        <f t="shared" si="69"/>
        <v>0</v>
      </c>
      <c r="J172" s="78"/>
      <c r="K172" s="78"/>
      <c r="L172" s="132" t="e">
        <f t="shared" si="63"/>
        <v>#DIV/0!</v>
      </c>
    </row>
    <row r="173" spans="1:12" ht="31.5" x14ac:dyDescent="0.2">
      <c r="A173" s="5" t="s">
        <v>108</v>
      </c>
      <c r="B173" s="37" t="s">
        <v>76</v>
      </c>
      <c r="C173" s="39" t="s">
        <v>9</v>
      </c>
      <c r="D173" s="39" t="s">
        <v>27</v>
      </c>
      <c r="E173" s="38" t="s">
        <v>142</v>
      </c>
      <c r="F173" s="39"/>
      <c r="G173" s="48">
        <f>G174</f>
        <v>5300</v>
      </c>
      <c r="H173" s="48">
        <f>H174</f>
        <v>0</v>
      </c>
      <c r="I173" s="48">
        <f t="shared" si="69"/>
        <v>5300</v>
      </c>
      <c r="J173" s="48">
        <f t="shared" ref="J173:K174" si="74">J174</f>
        <v>5300</v>
      </c>
      <c r="K173" s="48">
        <f t="shared" si="74"/>
        <v>0</v>
      </c>
      <c r="L173" s="128">
        <f t="shared" si="63"/>
        <v>0</v>
      </c>
    </row>
    <row r="174" spans="1:12" ht="47.25" x14ac:dyDescent="0.2">
      <c r="A174" s="18" t="s">
        <v>181</v>
      </c>
      <c r="B174" s="40" t="s">
        <v>76</v>
      </c>
      <c r="C174" s="42" t="s">
        <v>9</v>
      </c>
      <c r="D174" s="42" t="s">
        <v>27</v>
      </c>
      <c r="E174" s="41" t="s">
        <v>142</v>
      </c>
      <c r="F174" s="42" t="s">
        <v>10</v>
      </c>
      <c r="G174" s="58">
        <f>G175</f>
        <v>5300</v>
      </c>
      <c r="H174" s="58">
        <f>H175</f>
        <v>0</v>
      </c>
      <c r="I174" s="58">
        <f t="shared" si="69"/>
        <v>5300</v>
      </c>
      <c r="J174" s="58">
        <f t="shared" si="74"/>
        <v>5300</v>
      </c>
      <c r="K174" s="58">
        <f t="shared" si="74"/>
        <v>0</v>
      </c>
      <c r="L174" s="129">
        <f t="shared" si="63"/>
        <v>0</v>
      </c>
    </row>
    <row r="175" spans="1:12" ht="20.25" customHeight="1" x14ac:dyDescent="0.25">
      <c r="A175" s="110" t="s">
        <v>276</v>
      </c>
      <c r="B175" s="40" t="s">
        <v>76</v>
      </c>
      <c r="C175" s="42" t="s">
        <v>9</v>
      </c>
      <c r="D175" s="42" t="s">
        <v>27</v>
      </c>
      <c r="E175" s="41" t="s">
        <v>142</v>
      </c>
      <c r="F175" s="42" t="s">
        <v>273</v>
      </c>
      <c r="G175" s="58">
        <v>5300</v>
      </c>
      <c r="H175" s="58"/>
      <c r="I175" s="58">
        <f t="shared" si="69"/>
        <v>5300</v>
      </c>
      <c r="J175" s="58">
        <v>5300</v>
      </c>
      <c r="K175" s="58">
        <v>0</v>
      </c>
      <c r="L175" s="129">
        <f t="shared" si="63"/>
        <v>0</v>
      </c>
    </row>
    <row r="176" spans="1:12" ht="31.5" x14ac:dyDescent="0.2">
      <c r="A176" s="5" t="s">
        <v>147</v>
      </c>
      <c r="B176" s="37" t="s">
        <v>76</v>
      </c>
      <c r="C176" s="39" t="s">
        <v>9</v>
      </c>
      <c r="D176" s="39" t="s">
        <v>27</v>
      </c>
      <c r="E176" s="46" t="s">
        <v>148</v>
      </c>
      <c r="F176" s="39"/>
      <c r="G176" s="48">
        <f>G177</f>
        <v>4000</v>
      </c>
      <c r="H176" s="48">
        <f>H177</f>
        <v>0</v>
      </c>
      <c r="I176" s="48">
        <f t="shared" si="69"/>
        <v>4000</v>
      </c>
      <c r="J176" s="48">
        <f t="shared" ref="J176:K177" si="75">J177</f>
        <v>4000</v>
      </c>
      <c r="K176" s="48">
        <f t="shared" si="75"/>
        <v>0</v>
      </c>
      <c r="L176" s="128">
        <f t="shared" si="63"/>
        <v>0</v>
      </c>
    </row>
    <row r="177" spans="1:12" ht="47.25" x14ac:dyDescent="0.2">
      <c r="A177" s="18" t="s">
        <v>181</v>
      </c>
      <c r="B177" s="40" t="s">
        <v>76</v>
      </c>
      <c r="C177" s="42" t="s">
        <v>9</v>
      </c>
      <c r="D177" s="42" t="s">
        <v>27</v>
      </c>
      <c r="E177" s="49" t="s">
        <v>148</v>
      </c>
      <c r="F177" s="42" t="s">
        <v>10</v>
      </c>
      <c r="G177" s="58">
        <f>G178</f>
        <v>4000</v>
      </c>
      <c r="H177" s="58">
        <f>H178</f>
        <v>0</v>
      </c>
      <c r="I177" s="58">
        <f t="shared" si="69"/>
        <v>4000</v>
      </c>
      <c r="J177" s="58">
        <f t="shared" si="75"/>
        <v>4000</v>
      </c>
      <c r="K177" s="58">
        <f t="shared" si="75"/>
        <v>0</v>
      </c>
      <c r="L177" s="129">
        <f t="shared" si="63"/>
        <v>0</v>
      </c>
    </row>
    <row r="178" spans="1:12" ht="23.25" customHeight="1" x14ac:dyDescent="0.25">
      <c r="A178" s="110" t="s">
        <v>276</v>
      </c>
      <c r="B178" s="40" t="s">
        <v>76</v>
      </c>
      <c r="C178" s="42" t="s">
        <v>9</v>
      </c>
      <c r="D178" s="42" t="s">
        <v>27</v>
      </c>
      <c r="E178" s="49" t="s">
        <v>148</v>
      </c>
      <c r="F178" s="42" t="s">
        <v>273</v>
      </c>
      <c r="G178" s="58">
        <v>4000</v>
      </c>
      <c r="H178" s="58"/>
      <c r="I178" s="58">
        <f t="shared" si="69"/>
        <v>4000</v>
      </c>
      <c r="J178" s="58">
        <v>4000</v>
      </c>
      <c r="K178" s="58">
        <v>0</v>
      </c>
      <c r="L178" s="129">
        <f t="shared" si="63"/>
        <v>0</v>
      </c>
    </row>
    <row r="179" spans="1:12" ht="31.5" x14ac:dyDescent="0.2">
      <c r="A179" s="4" t="s">
        <v>92</v>
      </c>
      <c r="B179" s="32" t="s">
        <v>76</v>
      </c>
      <c r="C179" s="32" t="s">
        <v>9</v>
      </c>
      <c r="D179" s="32" t="s">
        <v>9</v>
      </c>
      <c r="E179" s="41"/>
      <c r="F179" s="42"/>
      <c r="G179" s="81">
        <f t="shared" ref="G179:K181" si="76">G180</f>
        <v>10000</v>
      </c>
      <c r="H179" s="81">
        <f t="shared" si="76"/>
        <v>0</v>
      </c>
      <c r="I179" s="81">
        <f t="shared" si="69"/>
        <v>10000</v>
      </c>
      <c r="J179" s="81">
        <f t="shared" si="76"/>
        <v>10000</v>
      </c>
      <c r="K179" s="81">
        <f t="shared" si="76"/>
        <v>5000</v>
      </c>
      <c r="L179" s="127">
        <f t="shared" si="63"/>
        <v>0.5</v>
      </c>
    </row>
    <row r="180" spans="1:12" ht="31.9" customHeight="1" x14ac:dyDescent="0.2">
      <c r="A180" s="5" t="s">
        <v>257</v>
      </c>
      <c r="B180" s="37" t="s">
        <v>76</v>
      </c>
      <c r="C180" s="37" t="s">
        <v>9</v>
      </c>
      <c r="D180" s="37" t="s">
        <v>9</v>
      </c>
      <c r="E180" s="38" t="s">
        <v>174</v>
      </c>
      <c r="F180" s="42"/>
      <c r="G180" s="48">
        <f t="shared" si="76"/>
        <v>10000</v>
      </c>
      <c r="H180" s="48">
        <f t="shared" si="76"/>
        <v>0</v>
      </c>
      <c r="I180" s="48">
        <f t="shared" si="69"/>
        <v>10000</v>
      </c>
      <c r="J180" s="48">
        <f t="shared" si="76"/>
        <v>10000</v>
      </c>
      <c r="K180" s="48">
        <f t="shared" si="76"/>
        <v>5000</v>
      </c>
      <c r="L180" s="128">
        <f t="shared" si="63"/>
        <v>0.5</v>
      </c>
    </row>
    <row r="181" spans="1:12" ht="31.5" x14ac:dyDescent="0.2">
      <c r="A181" s="18" t="s">
        <v>131</v>
      </c>
      <c r="B181" s="40" t="s">
        <v>76</v>
      </c>
      <c r="C181" s="40" t="s">
        <v>9</v>
      </c>
      <c r="D181" s="40" t="s">
        <v>9</v>
      </c>
      <c r="E181" s="41" t="s">
        <v>174</v>
      </c>
      <c r="F181" s="42" t="s">
        <v>30</v>
      </c>
      <c r="G181" s="58">
        <f t="shared" si="76"/>
        <v>10000</v>
      </c>
      <c r="H181" s="58">
        <f t="shared" si="76"/>
        <v>0</v>
      </c>
      <c r="I181" s="58">
        <f t="shared" si="69"/>
        <v>10000</v>
      </c>
      <c r="J181" s="58">
        <f t="shared" si="76"/>
        <v>10000</v>
      </c>
      <c r="K181" s="58">
        <f t="shared" si="76"/>
        <v>5000</v>
      </c>
      <c r="L181" s="129">
        <f t="shared" si="63"/>
        <v>0.5</v>
      </c>
    </row>
    <row r="182" spans="1:12" ht="46.15" customHeight="1" x14ac:dyDescent="0.2">
      <c r="A182" s="18" t="s">
        <v>206</v>
      </c>
      <c r="B182" s="40" t="s">
        <v>76</v>
      </c>
      <c r="C182" s="40" t="s">
        <v>9</v>
      </c>
      <c r="D182" s="40" t="s">
        <v>9</v>
      </c>
      <c r="E182" s="41" t="s">
        <v>174</v>
      </c>
      <c r="F182" s="42" t="s">
        <v>31</v>
      </c>
      <c r="G182" s="58">
        <v>10000</v>
      </c>
      <c r="H182" s="58"/>
      <c r="I182" s="58">
        <f t="shared" si="69"/>
        <v>10000</v>
      </c>
      <c r="J182" s="58">
        <v>10000</v>
      </c>
      <c r="K182" s="58">
        <v>5000</v>
      </c>
      <c r="L182" s="129">
        <f t="shared" si="63"/>
        <v>0.5</v>
      </c>
    </row>
    <row r="183" spans="1:12" ht="18.75" hidden="1" x14ac:dyDescent="0.2">
      <c r="A183" s="7" t="s">
        <v>237</v>
      </c>
      <c r="B183" s="33" t="s">
        <v>76</v>
      </c>
      <c r="C183" s="33" t="s">
        <v>22</v>
      </c>
      <c r="D183" s="40"/>
      <c r="E183" s="41"/>
      <c r="F183" s="42"/>
      <c r="G183" s="78"/>
      <c r="H183" s="78"/>
      <c r="I183" s="78">
        <f t="shared" si="69"/>
        <v>0</v>
      </c>
      <c r="J183" s="78"/>
      <c r="K183" s="78"/>
      <c r="L183" s="132" t="e">
        <f t="shared" si="63"/>
        <v>#DIV/0!</v>
      </c>
    </row>
    <row r="184" spans="1:12" ht="16.149999999999999" hidden="1" customHeight="1" x14ac:dyDescent="0.2">
      <c r="A184" s="4" t="s">
        <v>238</v>
      </c>
      <c r="B184" s="32" t="s">
        <v>76</v>
      </c>
      <c r="C184" s="32" t="s">
        <v>22</v>
      </c>
      <c r="D184" s="32" t="s">
        <v>22</v>
      </c>
      <c r="E184" s="41"/>
      <c r="F184" s="42"/>
      <c r="G184" s="78"/>
      <c r="H184" s="78"/>
      <c r="I184" s="78">
        <f t="shared" si="69"/>
        <v>0</v>
      </c>
      <c r="J184" s="78"/>
      <c r="K184" s="78"/>
      <c r="L184" s="132" t="e">
        <f t="shared" si="63"/>
        <v>#DIV/0!</v>
      </c>
    </row>
    <row r="185" spans="1:12" ht="34.9" hidden="1" customHeight="1" x14ac:dyDescent="0.2">
      <c r="A185" s="72" t="s">
        <v>239</v>
      </c>
      <c r="B185" s="37" t="s">
        <v>76</v>
      </c>
      <c r="C185" s="37" t="s">
        <v>22</v>
      </c>
      <c r="D185" s="37" t="s">
        <v>22</v>
      </c>
      <c r="E185" s="38" t="s">
        <v>240</v>
      </c>
      <c r="F185" s="42"/>
      <c r="G185" s="78"/>
      <c r="H185" s="78"/>
      <c r="I185" s="78">
        <f t="shared" si="69"/>
        <v>0</v>
      </c>
      <c r="J185" s="78"/>
      <c r="K185" s="78"/>
      <c r="L185" s="132" t="e">
        <f t="shared" si="63"/>
        <v>#DIV/0!</v>
      </c>
    </row>
    <row r="186" spans="1:12" ht="31.5" hidden="1" x14ac:dyDescent="0.2">
      <c r="A186" s="18" t="s">
        <v>13</v>
      </c>
      <c r="B186" s="40" t="s">
        <v>76</v>
      </c>
      <c r="C186" s="40" t="s">
        <v>22</v>
      </c>
      <c r="D186" s="40" t="s">
        <v>22</v>
      </c>
      <c r="E186" s="38" t="s">
        <v>240</v>
      </c>
      <c r="F186" s="42" t="s">
        <v>14</v>
      </c>
      <c r="G186" s="78"/>
      <c r="H186" s="78"/>
      <c r="I186" s="78">
        <f t="shared" si="69"/>
        <v>0</v>
      </c>
      <c r="J186" s="78"/>
      <c r="K186" s="78"/>
      <c r="L186" s="132" t="e">
        <f t="shared" si="63"/>
        <v>#DIV/0!</v>
      </c>
    </row>
    <row r="187" spans="1:12" ht="47.25" hidden="1" x14ac:dyDescent="0.2">
      <c r="A187" s="12" t="s">
        <v>161</v>
      </c>
      <c r="B187" s="40" t="s">
        <v>76</v>
      </c>
      <c r="C187" s="40" t="s">
        <v>22</v>
      </c>
      <c r="D187" s="40" t="s">
        <v>22</v>
      </c>
      <c r="E187" s="41" t="s">
        <v>240</v>
      </c>
      <c r="F187" s="42" t="s">
        <v>2</v>
      </c>
      <c r="G187" s="78"/>
      <c r="H187" s="78"/>
      <c r="I187" s="78">
        <f t="shared" si="69"/>
        <v>0</v>
      </c>
      <c r="J187" s="78"/>
      <c r="K187" s="78"/>
      <c r="L187" s="132" t="e">
        <f t="shared" si="63"/>
        <v>#DIV/0!</v>
      </c>
    </row>
    <row r="188" spans="1:12" s="8" customFormat="1" ht="20.25" customHeight="1" x14ac:dyDescent="0.25">
      <c r="A188" s="7" t="s">
        <v>70</v>
      </c>
      <c r="B188" s="33" t="s">
        <v>76</v>
      </c>
      <c r="C188" s="33" t="s">
        <v>23</v>
      </c>
      <c r="D188" s="34"/>
      <c r="E188" s="53"/>
      <c r="F188" s="54"/>
      <c r="G188" s="82">
        <f>G189+G196+G203+G215</f>
        <v>15231471</v>
      </c>
      <c r="H188" s="82">
        <f>H189+H196+H203+H215</f>
        <v>43000</v>
      </c>
      <c r="I188" s="82">
        <f t="shared" si="69"/>
        <v>15274471</v>
      </c>
      <c r="J188" s="82">
        <f t="shared" ref="J188:K188" si="77">J189+J196+J203+J215</f>
        <v>15274471</v>
      </c>
      <c r="K188" s="82">
        <f t="shared" si="77"/>
        <v>7051211.2699999996</v>
      </c>
      <c r="L188" s="126">
        <f t="shared" si="63"/>
        <v>0.46163374626852866</v>
      </c>
    </row>
    <row r="189" spans="1:12" ht="15.75" x14ac:dyDescent="0.2">
      <c r="A189" s="4" t="s">
        <v>71</v>
      </c>
      <c r="B189" s="32" t="s">
        <v>76</v>
      </c>
      <c r="C189" s="32" t="s">
        <v>23</v>
      </c>
      <c r="D189" s="32" t="s">
        <v>46</v>
      </c>
      <c r="E189" s="28"/>
      <c r="F189" s="36"/>
      <c r="G189" s="81">
        <f>G190+G193</f>
        <v>1767538</v>
      </c>
      <c r="H189" s="81">
        <f>H190+H193</f>
        <v>0</v>
      </c>
      <c r="I189" s="81">
        <f t="shared" si="69"/>
        <v>1767538</v>
      </c>
      <c r="J189" s="81">
        <f t="shared" ref="J189:K189" si="78">J190+J193</f>
        <v>1767538</v>
      </c>
      <c r="K189" s="81">
        <f t="shared" si="78"/>
        <v>710631.47</v>
      </c>
      <c r="L189" s="127">
        <f t="shared" si="63"/>
        <v>0.40204593621183815</v>
      </c>
    </row>
    <row r="190" spans="1:12" ht="160.9" customHeight="1" x14ac:dyDescent="0.2">
      <c r="A190" s="69" t="s">
        <v>119</v>
      </c>
      <c r="B190" s="37" t="s">
        <v>76</v>
      </c>
      <c r="C190" s="37" t="s">
        <v>23</v>
      </c>
      <c r="D190" s="37" t="s">
        <v>46</v>
      </c>
      <c r="E190" s="38" t="s">
        <v>160</v>
      </c>
      <c r="F190" s="39"/>
      <c r="G190" s="48">
        <f>G191</f>
        <v>1154274</v>
      </c>
      <c r="H190" s="48">
        <f>H191</f>
        <v>0</v>
      </c>
      <c r="I190" s="48">
        <f t="shared" si="69"/>
        <v>1154274</v>
      </c>
      <c r="J190" s="48">
        <f t="shared" ref="J190:K191" si="79">J191</f>
        <v>1154274</v>
      </c>
      <c r="K190" s="48">
        <f t="shared" si="79"/>
        <v>492915.01</v>
      </c>
      <c r="L190" s="128">
        <f t="shared" si="63"/>
        <v>0.42703466421317643</v>
      </c>
    </row>
    <row r="191" spans="1:12" s="9" customFormat="1" ht="31.5" x14ac:dyDescent="0.2">
      <c r="A191" s="18" t="s">
        <v>13</v>
      </c>
      <c r="B191" s="40" t="s">
        <v>76</v>
      </c>
      <c r="C191" s="37" t="s">
        <v>23</v>
      </c>
      <c r="D191" s="37" t="s">
        <v>46</v>
      </c>
      <c r="E191" s="41" t="s">
        <v>160</v>
      </c>
      <c r="F191" s="42" t="s">
        <v>14</v>
      </c>
      <c r="G191" s="58">
        <f>G192</f>
        <v>1154274</v>
      </c>
      <c r="H191" s="58">
        <f>H192</f>
        <v>0</v>
      </c>
      <c r="I191" s="58">
        <f t="shared" si="69"/>
        <v>1154274</v>
      </c>
      <c r="J191" s="58">
        <f t="shared" si="79"/>
        <v>1154274</v>
      </c>
      <c r="K191" s="58">
        <f t="shared" si="79"/>
        <v>492915.01</v>
      </c>
      <c r="L191" s="129">
        <f t="shared" si="63"/>
        <v>0.42703466421317643</v>
      </c>
    </row>
    <row r="192" spans="1:12" s="9" customFormat="1" ht="47.25" x14ac:dyDescent="0.2">
      <c r="A192" s="112" t="s">
        <v>278</v>
      </c>
      <c r="B192" s="42" t="s">
        <v>76</v>
      </c>
      <c r="C192" s="39" t="s">
        <v>23</v>
      </c>
      <c r="D192" s="39" t="s">
        <v>46</v>
      </c>
      <c r="E192" s="113" t="s">
        <v>160</v>
      </c>
      <c r="F192" s="42" t="s">
        <v>274</v>
      </c>
      <c r="G192" s="114">
        <f>1082791+71483</f>
        <v>1154274</v>
      </c>
      <c r="H192" s="58"/>
      <c r="I192" s="58">
        <f t="shared" si="69"/>
        <v>1154274</v>
      </c>
      <c r="J192" s="58">
        <v>1154274</v>
      </c>
      <c r="K192" s="58">
        <v>492915.01</v>
      </c>
      <c r="L192" s="129">
        <f t="shared" si="63"/>
        <v>0.42703466421317643</v>
      </c>
    </row>
    <row r="193" spans="1:12" s="9" customFormat="1" ht="140.44999999999999" customHeight="1" x14ac:dyDescent="0.25">
      <c r="A193" s="70" t="s">
        <v>207</v>
      </c>
      <c r="B193" s="37" t="s">
        <v>76</v>
      </c>
      <c r="C193" s="37" t="s">
        <v>23</v>
      </c>
      <c r="D193" s="37" t="s">
        <v>46</v>
      </c>
      <c r="E193" s="38" t="s">
        <v>164</v>
      </c>
      <c r="F193" s="39"/>
      <c r="G193" s="48">
        <f>G194</f>
        <v>613264</v>
      </c>
      <c r="H193" s="48">
        <f>H194</f>
        <v>0</v>
      </c>
      <c r="I193" s="48">
        <f t="shared" si="69"/>
        <v>613264</v>
      </c>
      <c r="J193" s="48">
        <f t="shared" ref="J193:K194" si="80">J194</f>
        <v>613264</v>
      </c>
      <c r="K193" s="48">
        <f t="shared" si="80"/>
        <v>217716.46</v>
      </c>
      <c r="L193" s="128">
        <f t="shared" si="63"/>
        <v>0.3550126209919382</v>
      </c>
    </row>
    <row r="194" spans="1:12" s="9" customFormat="1" ht="31.5" x14ac:dyDescent="0.25">
      <c r="A194" s="30" t="s">
        <v>13</v>
      </c>
      <c r="B194" s="40" t="s">
        <v>76</v>
      </c>
      <c r="C194" s="40" t="s">
        <v>23</v>
      </c>
      <c r="D194" s="40" t="s">
        <v>46</v>
      </c>
      <c r="E194" s="41" t="s">
        <v>164</v>
      </c>
      <c r="F194" s="42" t="s">
        <v>14</v>
      </c>
      <c r="G194" s="58">
        <f>G195</f>
        <v>613264</v>
      </c>
      <c r="H194" s="58">
        <f>H195</f>
        <v>0</v>
      </c>
      <c r="I194" s="58">
        <f t="shared" si="69"/>
        <v>613264</v>
      </c>
      <c r="J194" s="58">
        <f t="shared" si="80"/>
        <v>613264</v>
      </c>
      <c r="K194" s="58">
        <f t="shared" si="80"/>
        <v>217716.46</v>
      </c>
      <c r="L194" s="129">
        <f t="shared" si="63"/>
        <v>0.3550126209919382</v>
      </c>
    </row>
    <row r="195" spans="1:12" s="9" customFormat="1" ht="47.25" x14ac:dyDescent="0.2">
      <c r="A195" s="112" t="s">
        <v>278</v>
      </c>
      <c r="B195" s="42" t="s">
        <v>76</v>
      </c>
      <c r="C195" s="42" t="s">
        <v>23</v>
      </c>
      <c r="D195" s="42" t="s">
        <v>46</v>
      </c>
      <c r="E195" s="113" t="s">
        <v>164</v>
      </c>
      <c r="F195" s="42" t="s">
        <v>274</v>
      </c>
      <c r="G195" s="114">
        <f>292743+320521</f>
        <v>613264</v>
      </c>
      <c r="H195" s="58"/>
      <c r="I195" s="58">
        <f t="shared" si="69"/>
        <v>613264</v>
      </c>
      <c r="J195" s="58">
        <v>613264</v>
      </c>
      <c r="K195" s="58">
        <v>217716.46</v>
      </c>
      <c r="L195" s="129">
        <f t="shared" si="63"/>
        <v>0.3550126209919382</v>
      </c>
    </row>
    <row r="196" spans="1:12" ht="21" customHeight="1" x14ac:dyDescent="0.2">
      <c r="A196" s="4" t="s">
        <v>72</v>
      </c>
      <c r="B196" s="32" t="s">
        <v>76</v>
      </c>
      <c r="C196" s="32" t="s">
        <v>23</v>
      </c>
      <c r="D196" s="32" t="s">
        <v>32</v>
      </c>
      <c r="E196" s="28"/>
      <c r="F196" s="36"/>
      <c r="G196" s="81">
        <f>G197+G200</f>
        <v>1579725</v>
      </c>
      <c r="H196" s="81">
        <f>H197+H200</f>
        <v>0</v>
      </c>
      <c r="I196" s="81">
        <f t="shared" si="69"/>
        <v>1579725</v>
      </c>
      <c r="J196" s="81">
        <f t="shared" ref="J196:K196" si="81">J197+J200</f>
        <v>1579725</v>
      </c>
      <c r="K196" s="81">
        <f t="shared" si="81"/>
        <v>203658</v>
      </c>
      <c r="L196" s="127">
        <f t="shared" si="63"/>
        <v>0.12891990694582917</v>
      </c>
    </row>
    <row r="197" spans="1:12" s="15" customFormat="1" ht="65.25" customHeight="1" x14ac:dyDescent="0.2">
      <c r="A197" s="5" t="s">
        <v>48</v>
      </c>
      <c r="B197" s="37" t="s">
        <v>76</v>
      </c>
      <c r="C197" s="37" t="s">
        <v>23</v>
      </c>
      <c r="D197" s="37" t="s">
        <v>32</v>
      </c>
      <c r="E197" s="38" t="s">
        <v>162</v>
      </c>
      <c r="F197" s="39"/>
      <c r="G197" s="48">
        <f>G198</f>
        <v>204000</v>
      </c>
      <c r="H197" s="48">
        <f>H198</f>
        <v>0</v>
      </c>
      <c r="I197" s="48">
        <f t="shared" si="69"/>
        <v>204000</v>
      </c>
      <c r="J197" s="48">
        <f t="shared" ref="J197:K198" si="82">J198</f>
        <v>204000</v>
      </c>
      <c r="K197" s="48">
        <f t="shared" si="82"/>
        <v>203658</v>
      </c>
      <c r="L197" s="128">
        <f t="shared" si="63"/>
        <v>0.99832352941176472</v>
      </c>
    </row>
    <row r="198" spans="1:12" s="9" customFormat="1" ht="31.5" x14ac:dyDescent="0.2">
      <c r="A198" s="18" t="s">
        <v>13</v>
      </c>
      <c r="B198" s="40" t="s">
        <v>76</v>
      </c>
      <c r="C198" s="40" t="s">
        <v>23</v>
      </c>
      <c r="D198" s="40" t="s">
        <v>32</v>
      </c>
      <c r="E198" s="38" t="s">
        <v>162</v>
      </c>
      <c r="F198" s="42" t="s">
        <v>14</v>
      </c>
      <c r="G198" s="58">
        <f>G199</f>
        <v>204000</v>
      </c>
      <c r="H198" s="58">
        <f>H199</f>
        <v>0</v>
      </c>
      <c r="I198" s="58">
        <f t="shared" si="69"/>
        <v>204000</v>
      </c>
      <c r="J198" s="58">
        <f t="shared" si="82"/>
        <v>204000</v>
      </c>
      <c r="K198" s="58">
        <f t="shared" si="82"/>
        <v>203658</v>
      </c>
      <c r="L198" s="129">
        <f t="shared" si="63"/>
        <v>0.99832352941176472</v>
      </c>
    </row>
    <row r="199" spans="1:12" s="9" customFormat="1" ht="47.25" x14ac:dyDescent="0.2">
      <c r="A199" s="18" t="s">
        <v>278</v>
      </c>
      <c r="B199" s="40" t="s">
        <v>76</v>
      </c>
      <c r="C199" s="40" t="s">
        <v>23</v>
      </c>
      <c r="D199" s="40" t="s">
        <v>32</v>
      </c>
      <c r="E199" s="38" t="s">
        <v>162</v>
      </c>
      <c r="F199" s="42" t="s">
        <v>274</v>
      </c>
      <c r="G199" s="58">
        <v>204000</v>
      </c>
      <c r="H199" s="58"/>
      <c r="I199" s="58">
        <f t="shared" si="69"/>
        <v>204000</v>
      </c>
      <c r="J199" s="58">
        <v>204000</v>
      </c>
      <c r="K199" s="58">
        <v>203658</v>
      </c>
      <c r="L199" s="129">
        <f t="shared" si="63"/>
        <v>0.99832352941176472</v>
      </c>
    </row>
    <row r="200" spans="1:12" ht="31.5" x14ac:dyDescent="0.2">
      <c r="A200" s="5" t="s">
        <v>118</v>
      </c>
      <c r="B200" s="37" t="s">
        <v>76</v>
      </c>
      <c r="C200" s="37" t="s">
        <v>23</v>
      </c>
      <c r="D200" s="37" t="s">
        <v>32</v>
      </c>
      <c r="E200" s="38" t="s">
        <v>163</v>
      </c>
      <c r="F200" s="39"/>
      <c r="G200" s="48">
        <f>G201</f>
        <v>1375725</v>
      </c>
      <c r="H200" s="48">
        <f>H201</f>
        <v>0</v>
      </c>
      <c r="I200" s="48">
        <f t="shared" si="69"/>
        <v>1375725</v>
      </c>
      <c r="J200" s="48">
        <f t="shared" ref="J200:K201" si="83">J201</f>
        <v>1375725</v>
      </c>
      <c r="K200" s="48">
        <f t="shared" si="83"/>
        <v>0</v>
      </c>
      <c r="L200" s="128">
        <f t="shared" si="63"/>
        <v>0</v>
      </c>
    </row>
    <row r="201" spans="1:12" s="9" customFormat="1" ht="32.25" customHeight="1" x14ac:dyDescent="0.2">
      <c r="A201" s="18" t="s">
        <v>13</v>
      </c>
      <c r="B201" s="40" t="s">
        <v>76</v>
      </c>
      <c r="C201" s="40" t="s">
        <v>23</v>
      </c>
      <c r="D201" s="40" t="s">
        <v>32</v>
      </c>
      <c r="E201" s="41" t="s">
        <v>163</v>
      </c>
      <c r="F201" s="42" t="s">
        <v>14</v>
      </c>
      <c r="G201" s="58">
        <f>G202</f>
        <v>1375725</v>
      </c>
      <c r="H201" s="58">
        <f>H202</f>
        <v>0</v>
      </c>
      <c r="I201" s="58">
        <f t="shared" si="69"/>
        <v>1375725</v>
      </c>
      <c r="J201" s="58">
        <f t="shared" si="83"/>
        <v>1375725</v>
      </c>
      <c r="K201" s="58">
        <f t="shared" si="83"/>
        <v>0</v>
      </c>
      <c r="L201" s="129">
        <f t="shared" si="63"/>
        <v>0</v>
      </c>
    </row>
    <row r="202" spans="1:12" s="9" customFormat="1" ht="52.5" customHeight="1" x14ac:dyDescent="0.2">
      <c r="A202" s="18" t="s">
        <v>278</v>
      </c>
      <c r="B202" s="40" t="s">
        <v>76</v>
      </c>
      <c r="C202" s="40" t="s">
        <v>23</v>
      </c>
      <c r="D202" s="40" t="s">
        <v>32</v>
      </c>
      <c r="E202" s="41" t="s">
        <v>163</v>
      </c>
      <c r="F202" s="42" t="s">
        <v>274</v>
      </c>
      <c r="G202" s="58">
        <v>1375725</v>
      </c>
      <c r="H202" s="58"/>
      <c r="I202" s="58">
        <f t="shared" si="69"/>
        <v>1375725</v>
      </c>
      <c r="J202" s="58">
        <v>1375725</v>
      </c>
      <c r="K202" s="58">
        <v>0</v>
      </c>
      <c r="L202" s="129">
        <f t="shared" si="63"/>
        <v>0</v>
      </c>
    </row>
    <row r="203" spans="1:12" ht="15.75" x14ac:dyDescent="0.2">
      <c r="A203" s="4" t="s">
        <v>5</v>
      </c>
      <c r="B203" s="32" t="s">
        <v>76</v>
      </c>
      <c r="C203" s="32" t="s">
        <v>23</v>
      </c>
      <c r="D203" s="32" t="s">
        <v>39</v>
      </c>
      <c r="E203" s="28"/>
      <c r="F203" s="36"/>
      <c r="G203" s="81">
        <f>G204+G209+G212</f>
        <v>10214650</v>
      </c>
      <c r="H203" s="81">
        <f>H204+H209+H212</f>
        <v>43000</v>
      </c>
      <c r="I203" s="81">
        <f t="shared" si="69"/>
        <v>10257650</v>
      </c>
      <c r="J203" s="81">
        <f t="shared" ref="J203:K203" si="84">J204+J209+J212</f>
        <v>10257650</v>
      </c>
      <c r="K203" s="81">
        <f t="shared" si="84"/>
        <v>5569768.0999999996</v>
      </c>
      <c r="L203" s="127">
        <f t="shared" si="63"/>
        <v>0.54298675622584114</v>
      </c>
    </row>
    <row r="204" spans="1:12" ht="117.75" customHeight="1" x14ac:dyDescent="0.2">
      <c r="A204" s="5" t="s">
        <v>170</v>
      </c>
      <c r="B204" s="37" t="s">
        <v>76</v>
      </c>
      <c r="C204" s="37" t="s">
        <v>23</v>
      </c>
      <c r="D204" s="37" t="s">
        <v>39</v>
      </c>
      <c r="E204" s="38" t="s">
        <v>167</v>
      </c>
      <c r="F204" s="39"/>
      <c r="G204" s="48">
        <f>G205++G207</f>
        <v>8276300</v>
      </c>
      <c r="H204" s="48">
        <f>H205++H207</f>
        <v>0</v>
      </c>
      <c r="I204" s="48">
        <f t="shared" si="69"/>
        <v>8276300</v>
      </c>
      <c r="J204" s="48">
        <f t="shared" ref="J204:K204" si="85">J205++J207</f>
        <v>8276300</v>
      </c>
      <c r="K204" s="48">
        <f t="shared" si="85"/>
        <v>4966197.34</v>
      </c>
      <c r="L204" s="128">
        <f t="shared" si="63"/>
        <v>0.60005042591496194</v>
      </c>
    </row>
    <row r="205" spans="1:12" ht="31.5" x14ac:dyDescent="0.2">
      <c r="A205" s="18" t="s">
        <v>131</v>
      </c>
      <c r="B205" s="40" t="s">
        <v>76</v>
      </c>
      <c r="C205" s="40" t="s">
        <v>23</v>
      </c>
      <c r="D205" s="40" t="s">
        <v>39</v>
      </c>
      <c r="E205" s="49" t="s">
        <v>167</v>
      </c>
      <c r="F205" s="42" t="s">
        <v>30</v>
      </c>
      <c r="G205" s="58">
        <f>G206</f>
        <v>2355305</v>
      </c>
      <c r="H205" s="58">
        <f>H206</f>
        <v>0</v>
      </c>
      <c r="I205" s="58">
        <f t="shared" si="69"/>
        <v>2355305</v>
      </c>
      <c r="J205" s="58">
        <f t="shared" ref="J205:K205" si="86">J206</f>
        <v>2355305</v>
      </c>
      <c r="K205" s="58">
        <f t="shared" si="86"/>
        <v>1610347.34</v>
      </c>
      <c r="L205" s="129">
        <f t="shared" ref="L205:L268" si="87">K205/J205</f>
        <v>0.6837107465912059</v>
      </c>
    </row>
    <row r="206" spans="1:12" ht="47.25" x14ac:dyDescent="0.2">
      <c r="A206" s="18" t="s">
        <v>206</v>
      </c>
      <c r="B206" s="40" t="s">
        <v>76</v>
      </c>
      <c r="C206" s="40" t="s">
        <v>23</v>
      </c>
      <c r="D206" s="40" t="s">
        <v>39</v>
      </c>
      <c r="E206" s="49" t="s">
        <v>167</v>
      </c>
      <c r="F206" s="42" t="s">
        <v>31</v>
      </c>
      <c r="G206" s="58">
        <f>8276300-G207</f>
        <v>2355305</v>
      </c>
      <c r="H206" s="58"/>
      <c r="I206" s="58">
        <f t="shared" si="69"/>
        <v>2355305</v>
      </c>
      <c r="J206" s="58">
        <v>2355305</v>
      </c>
      <c r="K206" s="58">
        <v>1610347.34</v>
      </c>
      <c r="L206" s="129">
        <f t="shared" si="87"/>
        <v>0.6837107465912059</v>
      </c>
    </row>
    <row r="207" spans="1:12" s="9" customFormat="1" ht="31.5" x14ac:dyDescent="0.2">
      <c r="A207" s="18" t="s">
        <v>13</v>
      </c>
      <c r="B207" s="40" t="s">
        <v>76</v>
      </c>
      <c r="C207" s="40" t="s">
        <v>23</v>
      </c>
      <c r="D207" s="40" t="s">
        <v>39</v>
      </c>
      <c r="E207" s="41" t="s">
        <v>167</v>
      </c>
      <c r="F207" s="42" t="s">
        <v>14</v>
      </c>
      <c r="G207" s="58">
        <f>G208</f>
        <v>5920995</v>
      </c>
      <c r="H207" s="58">
        <f>H208</f>
        <v>0</v>
      </c>
      <c r="I207" s="58">
        <f t="shared" si="69"/>
        <v>5920995</v>
      </c>
      <c r="J207" s="58">
        <f t="shared" ref="J207:K207" si="88">J208</f>
        <v>5920995</v>
      </c>
      <c r="K207" s="58">
        <f t="shared" si="88"/>
        <v>3355850</v>
      </c>
      <c r="L207" s="129">
        <f t="shared" si="87"/>
        <v>0.56677129435170948</v>
      </c>
    </row>
    <row r="208" spans="1:12" s="9" customFormat="1" ht="31.5" x14ac:dyDescent="0.2">
      <c r="A208" s="111" t="s">
        <v>280</v>
      </c>
      <c r="B208" s="64" t="s">
        <v>76</v>
      </c>
      <c r="C208" s="64" t="s">
        <v>23</v>
      </c>
      <c r="D208" s="64" t="s">
        <v>39</v>
      </c>
      <c r="E208" s="65" t="s">
        <v>167</v>
      </c>
      <c r="F208" s="64" t="s">
        <v>275</v>
      </c>
      <c r="G208" s="99">
        <v>5920995</v>
      </c>
      <c r="H208" s="120"/>
      <c r="I208" s="120">
        <f t="shared" si="69"/>
        <v>5920995</v>
      </c>
      <c r="J208" s="120">
        <v>5920995</v>
      </c>
      <c r="K208" s="120">
        <v>3355850</v>
      </c>
      <c r="L208" s="141">
        <f t="shared" si="87"/>
        <v>0.56677129435170948</v>
      </c>
    </row>
    <row r="209" spans="1:12" s="9" customFormat="1" ht="149.25" customHeight="1" x14ac:dyDescent="0.2">
      <c r="A209" s="71" t="s">
        <v>253</v>
      </c>
      <c r="B209" s="40" t="s">
        <v>76</v>
      </c>
      <c r="C209" s="37" t="s">
        <v>23</v>
      </c>
      <c r="D209" s="37" t="s">
        <v>39</v>
      </c>
      <c r="E209" s="55" t="s">
        <v>166</v>
      </c>
      <c r="F209" s="39"/>
      <c r="G209" s="48">
        <f>G210</f>
        <v>1780350</v>
      </c>
      <c r="H209" s="48">
        <f>H210</f>
        <v>0</v>
      </c>
      <c r="I209" s="48">
        <f t="shared" si="69"/>
        <v>1780350</v>
      </c>
      <c r="J209" s="48">
        <f t="shared" ref="J209:K210" si="89">J210</f>
        <v>1780350</v>
      </c>
      <c r="K209" s="48">
        <f t="shared" si="89"/>
        <v>534105</v>
      </c>
      <c r="L209" s="128">
        <f t="shared" si="87"/>
        <v>0.3</v>
      </c>
    </row>
    <row r="210" spans="1:12" s="9" customFormat="1" ht="31.5" x14ac:dyDescent="0.2">
      <c r="A210" s="18" t="s">
        <v>13</v>
      </c>
      <c r="B210" s="40" t="s">
        <v>76</v>
      </c>
      <c r="C210" s="40" t="s">
        <v>23</v>
      </c>
      <c r="D210" s="40" t="s">
        <v>39</v>
      </c>
      <c r="E210" s="56" t="s">
        <v>166</v>
      </c>
      <c r="F210" s="42" t="s">
        <v>14</v>
      </c>
      <c r="G210" s="58">
        <f>G211</f>
        <v>1780350</v>
      </c>
      <c r="H210" s="58">
        <f>H211</f>
        <v>0</v>
      </c>
      <c r="I210" s="58">
        <f t="shared" si="69"/>
        <v>1780350</v>
      </c>
      <c r="J210" s="58">
        <f t="shared" si="89"/>
        <v>1780350</v>
      </c>
      <c r="K210" s="58">
        <f t="shared" si="89"/>
        <v>534105</v>
      </c>
      <c r="L210" s="129">
        <f t="shared" si="87"/>
        <v>0.3</v>
      </c>
    </row>
    <row r="211" spans="1:12" s="9" customFormat="1" ht="51.75" customHeight="1" x14ac:dyDescent="0.2">
      <c r="A211" s="18" t="s">
        <v>277</v>
      </c>
      <c r="B211" s="40" t="s">
        <v>76</v>
      </c>
      <c r="C211" s="40" t="s">
        <v>23</v>
      </c>
      <c r="D211" s="40" t="s">
        <v>39</v>
      </c>
      <c r="E211" s="56" t="s">
        <v>166</v>
      </c>
      <c r="F211" s="42" t="s">
        <v>274</v>
      </c>
      <c r="G211" s="58">
        <v>1780350</v>
      </c>
      <c r="H211" s="58"/>
      <c r="I211" s="58">
        <f t="shared" si="69"/>
        <v>1780350</v>
      </c>
      <c r="J211" s="58">
        <v>1780350</v>
      </c>
      <c r="K211" s="58">
        <v>534105</v>
      </c>
      <c r="L211" s="129">
        <f t="shared" si="87"/>
        <v>0.3</v>
      </c>
    </row>
    <row r="212" spans="1:12" ht="117" customHeight="1" x14ac:dyDescent="0.2">
      <c r="A212" s="5" t="s">
        <v>125</v>
      </c>
      <c r="B212" s="37" t="s">
        <v>76</v>
      </c>
      <c r="C212" s="37" t="s">
        <v>23</v>
      </c>
      <c r="D212" s="37" t="s">
        <v>39</v>
      </c>
      <c r="E212" s="38" t="s">
        <v>165</v>
      </c>
      <c r="F212" s="39"/>
      <c r="G212" s="48">
        <f>G213</f>
        <v>158000</v>
      </c>
      <c r="H212" s="48">
        <f>H213</f>
        <v>43000</v>
      </c>
      <c r="I212" s="48">
        <f t="shared" si="69"/>
        <v>201000</v>
      </c>
      <c r="J212" s="48">
        <f t="shared" ref="J212:K213" si="90">J213</f>
        <v>201000</v>
      </c>
      <c r="K212" s="48">
        <f t="shared" si="90"/>
        <v>69465.759999999995</v>
      </c>
      <c r="L212" s="128">
        <f t="shared" si="87"/>
        <v>0.34560079601990046</v>
      </c>
    </row>
    <row r="213" spans="1:12" s="9" customFormat="1" ht="31.5" x14ac:dyDescent="0.2">
      <c r="A213" s="18" t="s">
        <v>13</v>
      </c>
      <c r="B213" s="40" t="s">
        <v>76</v>
      </c>
      <c r="C213" s="40" t="s">
        <v>23</v>
      </c>
      <c r="D213" s="40" t="s">
        <v>39</v>
      </c>
      <c r="E213" s="41" t="s">
        <v>165</v>
      </c>
      <c r="F213" s="42" t="s">
        <v>14</v>
      </c>
      <c r="G213" s="58">
        <f>G214</f>
        <v>158000</v>
      </c>
      <c r="H213" s="58">
        <f>H214</f>
        <v>43000</v>
      </c>
      <c r="I213" s="58">
        <f t="shared" si="69"/>
        <v>201000</v>
      </c>
      <c r="J213" s="58">
        <f t="shared" si="90"/>
        <v>201000</v>
      </c>
      <c r="K213" s="58">
        <f t="shared" si="90"/>
        <v>69465.759999999995</v>
      </c>
      <c r="L213" s="129">
        <f t="shared" si="87"/>
        <v>0.34560079601990046</v>
      </c>
    </row>
    <row r="214" spans="1:12" s="9" customFormat="1" ht="31.5" x14ac:dyDescent="0.2">
      <c r="A214" s="111" t="s">
        <v>280</v>
      </c>
      <c r="B214" s="64" t="s">
        <v>76</v>
      </c>
      <c r="C214" s="64" t="s">
        <v>23</v>
      </c>
      <c r="D214" s="64" t="s">
        <v>39</v>
      </c>
      <c r="E214" s="65" t="s">
        <v>165</v>
      </c>
      <c r="F214" s="64" t="s">
        <v>275</v>
      </c>
      <c r="G214" s="99">
        <v>158000</v>
      </c>
      <c r="H214" s="120">
        <v>43000</v>
      </c>
      <c r="I214" s="120">
        <f t="shared" ref="I214" si="91">SUM(G214:H214)</f>
        <v>201000</v>
      </c>
      <c r="J214" s="120">
        <v>201000</v>
      </c>
      <c r="K214" s="120">
        <v>69465.759999999995</v>
      </c>
      <c r="L214" s="141">
        <f t="shared" si="87"/>
        <v>0.34560079601990046</v>
      </c>
    </row>
    <row r="215" spans="1:12" s="11" customFormat="1" ht="31.5" x14ac:dyDescent="0.2">
      <c r="A215" s="4" t="s">
        <v>73</v>
      </c>
      <c r="B215" s="32" t="s">
        <v>76</v>
      </c>
      <c r="C215" s="32" t="s">
        <v>23</v>
      </c>
      <c r="D215" s="32" t="s">
        <v>37</v>
      </c>
      <c r="E215" s="28"/>
      <c r="F215" s="36"/>
      <c r="G215" s="81">
        <f>G216+G221+G231+G234+G226</f>
        <v>1669558</v>
      </c>
      <c r="H215" s="81">
        <f>H216+H221+H231+H234+H226</f>
        <v>0</v>
      </c>
      <c r="I215" s="81">
        <f t="shared" si="69"/>
        <v>1669558</v>
      </c>
      <c r="J215" s="81">
        <f t="shared" ref="J215:K215" si="92">J216+J221+J231+J234+J226</f>
        <v>1669558</v>
      </c>
      <c r="K215" s="81">
        <f t="shared" si="92"/>
        <v>567153.69999999995</v>
      </c>
      <c r="L215" s="127">
        <f t="shared" si="87"/>
        <v>0.33970290340317616</v>
      </c>
    </row>
    <row r="216" spans="1:12" s="11" customFormat="1" ht="115.9" customHeight="1" x14ac:dyDescent="0.2">
      <c r="A216" s="5" t="s">
        <v>168</v>
      </c>
      <c r="B216" s="37" t="s">
        <v>76</v>
      </c>
      <c r="C216" s="37" t="s">
        <v>23</v>
      </c>
      <c r="D216" s="37" t="s">
        <v>37</v>
      </c>
      <c r="E216" s="38" t="s">
        <v>136</v>
      </c>
      <c r="F216" s="36"/>
      <c r="G216" s="48">
        <f>G217+G219</f>
        <v>475044</v>
      </c>
      <c r="H216" s="48">
        <f>H217+H219</f>
        <v>0</v>
      </c>
      <c r="I216" s="48">
        <f t="shared" si="69"/>
        <v>475044</v>
      </c>
      <c r="J216" s="48">
        <f t="shared" ref="J216:K216" si="93">J217+J219</f>
        <v>475044</v>
      </c>
      <c r="K216" s="48">
        <f t="shared" si="93"/>
        <v>195760.21</v>
      </c>
      <c r="L216" s="128">
        <f t="shared" si="87"/>
        <v>0.41208858547839777</v>
      </c>
    </row>
    <row r="217" spans="1:12" ht="99" customHeight="1" x14ac:dyDescent="0.2">
      <c r="A217" s="18" t="s">
        <v>261</v>
      </c>
      <c r="B217" s="40" t="s">
        <v>76</v>
      </c>
      <c r="C217" s="40" t="s">
        <v>23</v>
      </c>
      <c r="D217" s="41" t="s">
        <v>37</v>
      </c>
      <c r="E217" s="49" t="s">
        <v>136</v>
      </c>
      <c r="F217" s="42" t="s">
        <v>28</v>
      </c>
      <c r="G217" s="58">
        <f>G218</f>
        <v>475044</v>
      </c>
      <c r="H217" s="58">
        <f>H218</f>
        <v>0</v>
      </c>
      <c r="I217" s="58">
        <f t="shared" si="69"/>
        <v>475044</v>
      </c>
      <c r="J217" s="58">
        <f t="shared" ref="J217:K217" si="94">J218</f>
        <v>475044</v>
      </c>
      <c r="K217" s="58">
        <f t="shared" si="94"/>
        <v>195760.21</v>
      </c>
      <c r="L217" s="129">
        <f t="shared" si="87"/>
        <v>0.41208858547839777</v>
      </c>
    </row>
    <row r="218" spans="1:12" ht="31.5" x14ac:dyDescent="0.2">
      <c r="A218" s="18" t="s">
        <v>130</v>
      </c>
      <c r="B218" s="40" t="s">
        <v>76</v>
      </c>
      <c r="C218" s="40" t="s">
        <v>23</v>
      </c>
      <c r="D218" s="41" t="s">
        <v>37</v>
      </c>
      <c r="E218" s="49" t="s">
        <v>136</v>
      </c>
      <c r="F218" s="42" t="s">
        <v>29</v>
      </c>
      <c r="G218" s="58">
        <f>505730-30686</f>
        <v>475044</v>
      </c>
      <c r="H218" s="58"/>
      <c r="I218" s="58">
        <f t="shared" si="69"/>
        <v>475044</v>
      </c>
      <c r="J218" s="58">
        <v>475044</v>
      </c>
      <c r="K218" s="58">
        <v>195760.21</v>
      </c>
      <c r="L218" s="129">
        <f t="shared" si="87"/>
        <v>0.41208858547839777</v>
      </c>
    </row>
    <row r="219" spans="1:12" ht="31.5" x14ac:dyDescent="0.2">
      <c r="A219" s="18" t="s">
        <v>131</v>
      </c>
      <c r="B219" s="40" t="s">
        <v>76</v>
      </c>
      <c r="C219" s="40" t="s">
        <v>23</v>
      </c>
      <c r="D219" s="41" t="s">
        <v>37</v>
      </c>
      <c r="E219" s="49" t="s">
        <v>136</v>
      </c>
      <c r="F219" s="42" t="s">
        <v>30</v>
      </c>
      <c r="G219" s="58">
        <f>G220</f>
        <v>0</v>
      </c>
      <c r="H219" s="58">
        <f>H220</f>
        <v>0</v>
      </c>
      <c r="I219" s="58">
        <f t="shared" si="69"/>
        <v>0</v>
      </c>
      <c r="J219" s="58">
        <f t="shared" ref="J219:K219" si="95">J220</f>
        <v>0</v>
      </c>
      <c r="K219" s="58">
        <f t="shared" si="95"/>
        <v>0</v>
      </c>
      <c r="L219" s="129" t="e">
        <f t="shared" si="87"/>
        <v>#DIV/0!</v>
      </c>
    </row>
    <row r="220" spans="1:12" ht="47.25" x14ac:dyDescent="0.2">
      <c r="A220" s="18" t="s">
        <v>206</v>
      </c>
      <c r="B220" s="40" t="s">
        <v>76</v>
      </c>
      <c r="C220" s="40" t="s">
        <v>23</v>
      </c>
      <c r="D220" s="41" t="s">
        <v>37</v>
      </c>
      <c r="E220" s="49" t="s">
        <v>136</v>
      </c>
      <c r="F220" s="42" t="s">
        <v>31</v>
      </c>
      <c r="G220" s="58">
        <f>5070-5070</f>
        <v>0</v>
      </c>
      <c r="H220" s="58">
        <f>5070-5070</f>
        <v>0</v>
      </c>
      <c r="I220" s="58">
        <f t="shared" si="69"/>
        <v>0</v>
      </c>
      <c r="J220" s="58">
        <f t="shared" ref="J220:K220" si="96">5070-5070</f>
        <v>0</v>
      </c>
      <c r="K220" s="58">
        <f t="shared" si="96"/>
        <v>0</v>
      </c>
      <c r="L220" s="129" t="e">
        <f t="shared" si="87"/>
        <v>#DIV/0!</v>
      </c>
    </row>
    <row r="221" spans="1:12" ht="97.15" customHeight="1" x14ac:dyDescent="0.2">
      <c r="A221" s="5" t="s">
        <v>171</v>
      </c>
      <c r="B221" s="37" t="s">
        <v>76</v>
      </c>
      <c r="C221" s="37" t="s">
        <v>23</v>
      </c>
      <c r="D221" s="37" t="s">
        <v>37</v>
      </c>
      <c r="E221" s="38" t="s">
        <v>167</v>
      </c>
      <c r="F221" s="39"/>
      <c r="G221" s="48">
        <f>G222+G224</f>
        <v>611940</v>
      </c>
      <c r="H221" s="48">
        <f>H222+H224</f>
        <v>0</v>
      </c>
      <c r="I221" s="48">
        <f t="shared" ref="I221:I283" si="97">SUM(G221:H221)</f>
        <v>611940</v>
      </c>
      <c r="J221" s="48">
        <f t="shared" ref="J221:K221" si="98">J222+J224</f>
        <v>611940</v>
      </c>
      <c r="K221" s="48">
        <f t="shared" si="98"/>
        <v>235118.77</v>
      </c>
      <c r="L221" s="128">
        <f t="shared" si="87"/>
        <v>0.38421866522861714</v>
      </c>
    </row>
    <row r="222" spans="1:12" ht="94.5" x14ac:dyDescent="0.2">
      <c r="A222" s="18" t="s">
        <v>261</v>
      </c>
      <c r="B222" s="40" t="s">
        <v>76</v>
      </c>
      <c r="C222" s="40" t="s">
        <v>23</v>
      </c>
      <c r="D222" s="40" t="s">
        <v>37</v>
      </c>
      <c r="E222" s="49" t="s">
        <v>167</v>
      </c>
      <c r="F222" s="42" t="s">
        <v>28</v>
      </c>
      <c r="G222" s="58">
        <f>G223</f>
        <v>527942</v>
      </c>
      <c r="H222" s="58">
        <f>H223</f>
        <v>0</v>
      </c>
      <c r="I222" s="58">
        <f t="shared" si="97"/>
        <v>527942</v>
      </c>
      <c r="J222" s="58">
        <f t="shared" ref="J222:K222" si="99">J223</f>
        <v>527942</v>
      </c>
      <c r="K222" s="58">
        <f t="shared" si="99"/>
        <v>212994.27</v>
      </c>
      <c r="L222" s="129">
        <f t="shared" si="87"/>
        <v>0.40344255618988445</v>
      </c>
    </row>
    <row r="223" spans="1:12" ht="31.5" x14ac:dyDescent="0.2">
      <c r="A223" s="18" t="s">
        <v>130</v>
      </c>
      <c r="B223" s="40" t="s">
        <v>76</v>
      </c>
      <c r="C223" s="40" t="s">
        <v>23</v>
      </c>
      <c r="D223" s="40" t="s">
        <v>37</v>
      </c>
      <c r="E223" s="49" t="s">
        <v>167</v>
      </c>
      <c r="F223" s="42" t="s">
        <v>29</v>
      </c>
      <c r="G223" s="58">
        <v>527942</v>
      </c>
      <c r="H223" s="58"/>
      <c r="I223" s="58">
        <f t="shared" si="97"/>
        <v>527942</v>
      </c>
      <c r="J223" s="58">
        <v>527942</v>
      </c>
      <c r="K223" s="58">
        <v>212994.27</v>
      </c>
      <c r="L223" s="129">
        <f t="shared" si="87"/>
        <v>0.40344255618988445</v>
      </c>
    </row>
    <row r="224" spans="1:12" ht="31.5" x14ac:dyDescent="0.2">
      <c r="A224" s="18" t="s">
        <v>131</v>
      </c>
      <c r="B224" s="40" t="s">
        <v>76</v>
      </c>
      <c r="C224" s="40" t="s">
        <v>23</v>
      </c>
      <c r="D224" s="40" t="s">
        <v>37</v>
      </c>
      <c r="E224" s="49" t="s">
        <v>167</v>
      </c>
      <c r="F224" s="42" t="s">
        <v>30</v>
      </c>
      <c r="G224" s="58">
        <f>G225</f>
        <v>83998</v>
      </c>
      <c r="H224" s="58">
        <f>H225</f>
        <v>0</v>
      </c>
      <c r="I224" s="58">
        <f t="shared" si="97"/>
        <v>83998</v>
      </c>
      <c r="J224" s="58">
        <f t="shared" ref="J224:K224" si="100">J225</f>
        <v>83998</v>
      </c>
      <c r="K224" s="58">
        <f t="shared" si="100"/>
        <v>22124.5</v>
      </c>
      <c r="L224" s="129">
        <f t="shared" si="87"/>
        <v>0.26339317602800066</v>
      </c>
    </row>
    <row r="225" spans="1:12" ht="47.25" x14ac:dyDescent="0.2">
      <c r="A225" s="18" t="s">
        <v>206</v>
      </c>
      <c r="B225" s="40" t="s">
        <v>76</v>
      </c>
      <c r="C225" s="40" t="s">
        <v>23</v>
      </c>
      <c r="D225" s="40" t="s">
        <v>37</v>
      </c>
      <c r="E225" s="49" t="s">
        <v>167</v>
      </c>
      <c r="F225" s="42" t="s">
        <v>31</v>
      </c>
      <c r="G225" s="58">
        <f>130058-46060</f>
        <v>83998</v>
      </c>
      <c r="H225" s="58"/>
      <c r="I225" s="58">
        <f t="shared" si="97"/>
        <v>83998</v>
      </c>
      <c r="J225" s="58">
        <v>83998</v>
      </c>
      <c r="K225" s="58">
        <v>22124.5</v>
      </c>
      <c r="L225" s="129">
        <f t="shared" si="87"/>
        <v>0.26339317602800066</v>
      </c>
    </row>
    <row r="226" spans="1:12" ht="31.5" x14ac:dyDescent="0.2">
      <c r="A226" s="5" t="s">
        <v>175</v>
      </c>
      <c r="B226" s="37" t="s">
        <v>76</v>
      </c>
      <c r="C226" s="37" t="s">
        <v>177</v>
      </c>
      <c r="D226" s="37" t="s">
        <v>37</v>
      </c>
      <c r="E226" s="38" t="s">
        <v>176</v>
      </c>
      <c r="F226" s="39"/>
      <c r="G226" s="48">
        <f>G227+G229</f>
        <v>158574</v>
      </c>
      <c r="H226" s="48">
        <f>H227+H229</f>
        <v>0</v>
      </c>
      <c r="I226" s="48">
        <f t="shared" si="97"/>
        <v>158574</v>
      </c>
      <c r="J226" s="48">
        <f t="shared" ref="J226:K226" si="101">J227+J229</f>
        <v>158574</v>
      </c>
      <c r="K226" s="48">
        <f t="shared" si="101"/>
        <v>106274.72</v>
      </c>
      <c r="L226" s="128">
        <f t="shared" si="87"/>
        <v>0.67019006898987221</v>
      </c>
    </row>
    <row r="227" spans="1:12" ht="31.5" x14ac:dyDescent="0.2">
      <c r="A227" s="18" t="s">
        <v>13</v>
      </c>
      <c r="B227" s="40" t="s">
        <v>76</v>
      </c>
      <c r="C227" s="40" t="s">
        <v>23</v>
      </c>
      <c r="D227" s="40" t="s">
        <v>37</v>
      </c>
      <c r="E227" s="41" t="s">
        <v>176</v>
      </c>
      <c r="F227" s="42" t="s">
        <v>14</v>
      </c>
      <c r="G227" s="58">
        <f>G228</f>
        <v>98892</v>
      </c>
      <c r="H227" s="58">
        <f>H228</f>
        <v>0</v>
      </c>
      <c r="I227" s="58">
        <f t="shared" si="97"/>
        <v>98892</v>
      </c>
      <c r="J227" s="58">
        <f t="shared" ref="J227:K227" si="102">J228</f>
        <v>98892</v>
      </c>
      <c r="K227" s="58">
        <f t="shared" si="102"/>
        <v>70608.72</v>
      </c>
      <c r="L227" s="129">
        <f t="shared" si="87"/>
        <v>0.71399830117704166</v>
      </c>
    </row>
    <row r="228" spans="1:12" ht="51.75" customHeight="1" x14ac:dyDescent="0.2">
      <c r="A228" s="18" t="s">
        <v>277</v>
      </c>
      <c r="B228" s="40" t="s">
        <v>76</v>
      </c>
      <c r="C228" s="40" t="s">
        <v>23</v>
      </c>
      <c r="D228" s="40" t="s">
        <v>37</v>
      </c>
      <c r="E228" s="41" t="s">
        <v>176</v>
      </c>
      <c r="F228" s="42" t="s">
        <v>274</v>
      </c>
      <c r="G228" s="58">
        <f>13892+15000+70000</f>
        <v>98892</v>
      </c>
      <c r="H228" s="58"/>
      <c r="I228" s="58">
        <f t="shared" ref="I228" si="103">SUM(G228:H228)</f>
        <v>98892</v>
      </c>
      <c r="J228" s="58">
        <v>98892</v>
      </c>
      <c r="K228" s="58">
        <v>70608.72</v>
      </c>
      <c r="L228" s="129">
        <f t="shared" si="87"/>
        <v>0.71399830117704166</v>
      </c>
    </row>
    <row r="229" spans="1:12" ht="47.25" x14ac:dyDescent="0.2">
      <c r="A229" s="18" t="s">
        <v>181</v>
      </c>
      <c r="B229" s="40" t="s">
        <v>76</v>
      </c>
      <c r="C229" s="40" t="s">
        <v>23</v>
      </c>
      <c r="D229" s="40" t="s">
        <v>37</v>
      </c>
      <c r="E229" s="41" t="s">
        <v>176</v>
      </c>
      <c r="F229" s="42" t="s">
        <v>10</v>
      </c>
      <c r="G229" s="58">
        <f>G230</f>
        <v>59682</v>
      </c>
      <c r="H229" s="58">
        <f>H230</f>
        <v>0</v>
      </c>
      <c r="I229" s="58">
        <f t="shared" si="97"/>
        <v>59682</v>
      </c>
      <c r="J229" s="58">
        <f t="shared" ref="J229:K229" si="104">J230</f>
        <v>59682</v>
      </c>
      <c r="K229" s="58">
        <f t="shared" si="104"/>
        <v>35666</v>
      </c>
      <c r="L229" s="129">
        <f t="shared" si="87"/>
        <v>0.59760061660132036</v>
      </c>
    </row>
    <row r="230" spans="1:12" ht="47.25" x14ac:dyDescent="0.2">
      <c r="A230" s="18" t="s">
        <v>178</v>
      </c>
      <c r="B230" s="40" t="s">
        <v>76</v>
      </c>
      <c r="C230" s="40" t="s">
        <v>23</v>
      </c>
      <c r="D230" s="40" t="s">
        <v>37</v>
      </c>
      <c r="E230" s="41" t="s">
        <v>176</v>
      </c>
      <c r="F230" s="42" t="s">
        <v>95</v>
      </c>
      <c r="G230" s="58">
        <f>6000+35000+13000+5682</f>
        <v>59682</v>
      </c>
      <c r="H230" s="58"/>
      <c r="I230" s="58">
        <f t="shared" si="97"/>
        <v>59682</v>
      </c>
      <c r="J230" s="58">
        <v>59682</v>
      </c>
      <c r="K230" s="58">
        <v>35666</v>
      </c>
      <c r="L230" s="129">
        <f t="shared" si="87"/>
        <v>0.59760061660132036</v>
      </c>
    </row>
    <row r="231" spans="1:12" ht="31.5" x14ac:dyDescent="0.2">
      <c r="A231" s="5" t="s">
        <v>172</v>
      </c>
      <c r="B231" s="40" t="s">
        <v>76</v>
      </c>
      <c r="C231" s="37" t="s">
        <v>23</v>
      </c>
      <c r="D231" s="37" t="s">
        <v>37</v>
      </c>
      <c r="E231" s="38" t="s">
        <v>173</v>
      </c>
      <c r="F231" s="39"/>
      <c r="G231" s="48">
        <f>G232</f>
        <v>321000</v>
      </c>
      <c r="H231" s="48">
        <f>H232</f>
        <v>0</v>
      </c>
      <c r="I231" s="48">
        <f t="shared" si="97"/>
        <v>321000</v>
      </c>
      <c r="J231" s="48">
        <f t="shared" ref="J231:K232" si="105">J232</f>
        <v>321000</v>
      </c>
      <c r="K231" s="48">
        <f t="shared" si="105"/>
        <v>30000</v>
      </c>
      <c r="L231" s="128">
        <f t="shared" si="87"/>
        <v>9.3457943925233641E-2</v>
      </c>
    </row>
    <row r="232" spans="1:12" ht="31.5" x14ac:dyDescent="0.2">
      <c r="A232" s="18" t="s">
        <v>13</v>
      </c>
      <c r="B232" s="40" t="s">
        <v>76</v>
      </c>
      <c r="C232" s="40" t="s">
        <v>23</v>
      </c>
      <c r="D232" s="40" t="s">
        <v>37</v>
      </c>
      <c r="E232" s="41" t="s">
        <v>173</v>
      </c>
      <c r="F232" s="42" t="s">
        <v>14</v>
      </c>
      <c r="G232" s="58">
        <f>G233</f>
        <v>321000</v>
      </c>
      <c r="H232" s="58">
        <f>H233</f>
        <v>0</v>
      </c>
      <c r="I232" s="58">
        <f t="shared" si="97"/>
        <v>321000</v>
      </c>
      <c r="J232" s="58">
        <f t="shared" si="105"/>
        <v>321000</v>
      </c>
      <c r="K232" s="58">
        <f t="shared" si="105"/>
        <v>30000</v>
      </c>
      <c r="L232" s="129">
        <f t="shared" si="87"/>
        <v>9.3457943925233641E-2</v>
      </c>
    </row>
    <row r="233" spans="1:12" ht="51" customHeight="1" x14ac:dyDescent="0.2">
      <c r="A233" s="18" t="s">
        <v>277</v>
      </c>
      <c r="B233" s="40" t="s">
        <v>76</v>
      </c>
      <c r="C233" s="40" t="s">
        <v>23</v>
      </c>
      <c r="D233" s="40" t="s">
        <v>37</v>
      </c>
      <c r="E233" s="41" t="s">
        <v>173</v>
      </c>
      <c r="F233" s="42" t="s">
        <v>274</v>
      </c>
      <c r="G233" s="58">
        <v>321000</v>
      </c>
      <c r="H233" s="58"/>
      <c r="I233" s="58">
        <f t="shared" ref="I233" si="106">SUM(G233:H233)</f>
        <v>321000</v>
      </c>
      <c r="J233" s="58">
        <v>321000</v>
      </c>
      <c r="K233" s="58">
        <v>30000</v>
      </c>
      <c r="L233" s="129">
        <f t="shared" si="87"/>
        <v>9.3457943925233641E-2</v>
      </c>
    </row>
    <row r="234" spans="1:12" ht="34.9" customHeight="1" x14ac:dyDescent="0.2">
      <c r="A234" s="5" t="s">
        <v>257</v>
      </c>
      <c r="B234" s="37" t="s">
        <v>76</v>
      </c>
      <c r="C234" s="37" t="s">
        <v>23</v>
      </c>
      <c r="D234" s="37" t="s">
        <v>37</v>
      </c>
      <c r="E234" s="38" t="s">
        <v>174</v>
      </c>
      <c r="F234" s="39"/>
      <c r="G234" s="48">
        <f>G235</f>
        <v>103000</v>
      </c>
      <c r="H234" s="48">
        <f>H235</f>
        <v>0</v>
      </c>
      <c r="I234" s="48">
        <f t="shared" si="97"/>
        <v>103000</v>
      </c>
      <c r="J234" s="48">
        <f t="shared" ref="J234:K235" si="107">J235</f>
        <v>103000</v>
      </c>
      <c r="K234" s="48">
        <f t="shared" si="107"/>
        <v>0</v>
      </c>
      <c r="L234" s="128">
        <f t="shared" si="87"/>
        <v>0</v>
      </c>
    </row>
    <row r="235" spans="1:12" ht="31.5" x14ac:dyDescent="0.2">
      <c r="A235" s="18" t="s">
        <v>13</v>
      </c>
      <c r="B235" s="40" t="s">
        <v>76</v>
      </c>
      <c r="C235" s="40" t="s">
        <v>23</v>
      </c>
      <c r="D235" s="40" t="s">
        <v>37</v>
      </c>
      <c r="E235" s="41" t="s">
        <v>174</v>
      </c>
      <c r="F235" s="42" t="s">
        <v>14</v>
      </c>
      <c r="G235" s="58">
        <f>G236</f>
        <v>103000</v>
      </c>
      <c r="H235" s="58">
        <f>H236</f>
        <v>0</v>
      </c>
      <c r="I235" s="58">
        <f t="shared" si="97"/>
        <v>103000</v>
      </c>
      <c r="J235" s="58">
        <f t="shared" si="107"/>
        <v>103000</v>
      </c>
      <c r="K235" s="58">
        <f t="shared" si="107"/>
        <v>0</v>
      </c>
      <c r="L235" s="129">
        <f t="shared" si="87"/>
        <v>0</v>
      </c>
    </row>
    <row r="236" spans="1:12" ht="51" customHeight="1" x14ac:dyDescent="0.2">
      <c r="A236" s="18" t="s">
        <v>277</v>
      </c>
      <c r="B236" s="40" t="s">
        <v>76</v>
      </c>
      <c r="C236" s="40" t="s">
        <v>23</v>
      </c>
      <c r="D236" s="40" t="s">
        <v>37</v>
      </c>
      <c r="E236" s="41" t="s">
        <v>174</v>
      </c>
      <c r="F236" s="42" t="s">
        <v>274</v>
      </c>
      <c r="G236" s="58">
        <v>103000</v>
      </c>
      <c r="H236" s="58"/>
      <c r="I236" s="58">
        <f t="shared" ref="I236" si="108">SUM(G236:H236)</f>
        <v>103000</v>
      </c>
      <c r="J236" s="58">
        <v>103000</v>
      </c>
      <c r="K236" s="58">
        <v>0</v>
      </c>
      <c r="L236" s="129">
        <f t="shared" si="87"/>
        <v>0</v>
      </c>
    </row>
    <row r="237" spans="1:12" s="8" customFormat="1" ht="18.75" x14ac:dyDescent="0.25">
      <c r="A237" s="7" t="s">
        <v>50</v>
      </c>
      <c r="B237" s="33" t="s">
        <v>76</v>
      </c>
      <c r="C237" s="33" t="s">
        <v>15</v>
      </c>
      <c r="D237" s="34"/>
      <c r="E237" s="34"/>
      <c r="F237" s="35"/>
      <c r="G237" s="82">
        <f>G238</f>
        <v>1512300</v>
      </c>
      <c r="H237" s="82">
        <f>H238</f>
        <v>10000</v>
      </c>
      <c r="I237" s="82">
        <f t="shared" si="97"/>
        <v>1522300</v>
      </c>
      <c r="J237" s="82">
        <f t="shared" ref="J237:K237" si="109">J238</f>
        <v>1522300</v>
      </c>
      <c r="K237" s="82">
        <f t="shared" si="109"/>
        <v>786362</v>
      </c>
      <c r="L237" s="126">
        <f t="shared" si="87"/>
        <v>0.51656178151481313</v>
      </c>
    </row>
    <row r="238" spans="1:12" s="8" customFormat="1" ht="18.75" x14ac:dyDescent="0.25">
      <c r="A238" s="25" t="s">
        <v>97</v>
      </c>
      <c r="B238" s="32" t="s">
        <v>76</v>
      </c>
      <c r="C238" s="26" t="s">
        <v>15</v>
      </c>
      <c r="D238" s="26" t="s">
        <v>27</v>
      </c>
      <c r="E238" s="34"/>
      <c r="F238" s="35"/>
      <c r="G238" s="81">
        <f>G242+G239</f>
        <v>1512300</v>
      </c>
      <c r="H238" s="81">
        <f>H242+H239</f>
        <v>10000</v>
      </c>
      <c r="I238" s="81">
        <f t="shared" si="97"/>
        <v>1522300</v>
      </c>
      <c r="J238" s="81">
        <f t="shared" ref="J238:K238" si="110">J242+J239</f>
        <v>1522300</v>
      </c>
      <c r="K238" s="81">
        <f t="shared" si="110"/>
        <v>786362</v>
      </c>
      <c r="L238" s="127">
        <f t="shared" si="87"/>
        <v>0.51656178151481313</v>
      </c>
    </row>
    <row r="239" spans="1:12" s="8" customFormat="1" ht="71.25" customHeight="1" x14ac:dyDescent="0.25">
      <c r="A239" s="5" t="s">
        <v>121</v>
      </c>
      <c r="B239" s="37" t="s">
        <v>76</v>
      </c>
      <c r="C239" s="59" t="s">
        <v>15</v>
      </c>
      <c r="D239" s="59" t="s">
        <v>27</v>
      </c>
      <c r="E239" s="38" t="s">
        <v>179</v>
      </c>
      <c r="F239" s="39"/>
      <c r="G239" s="48">
        <f>G240</f>
        <v>343300</v>
      </c>
      <c r="H239" s="48">
        <f>H240</f>
        <v>10000</v>
      </c>
      <c r="I239" s="48">
        <f t="shared" si="97"/>
        <v>353300</v>
      </c>
      <c r="J239" s="48">
        <f t="shared" ref="J239:K240" si="111">J240</f>
        <v>353300</v>
      </c>
      <c r="K239" s="48">
        <f t="shared" si="111"/>
        <v>183904</v>
      </c>
      <c r="L239" s="128">
        <f t="shared" si="87"/>
        <v>0.52053212567223328</v>
      </c>
    </row>
    <row r="240" spans="1:12" s="8" customFormat="1" ht="31.5" x14ac:dyDescent="0.25">
      <c r="A240" s="24" t="s">
        <v>131</v>
      </c>
      <c r="B240" s="40" t="s">
        <v>76</v>
      </c>
      <c r="C240" s="60" t="s">
        <v>15</v>
      </c>
      <c r="D240" s="60" t="s">
        <v>27</v>
      </c>
      <c r="E240" s="41" t="s">
        <v>179</v>
      </c>
      <c r="F240" s="42" t="s">
        <v>30</v>
      </c>
      <c r="G240" s="58">
        <f>G241</f>
        <v>343300</v>
      </c>
      <c r="H240" s="58">
        <f>H241</f>
        <v>10000</v>
      </c>
      <c r="I240" s="58">
        <f t="shared" si="97"/>
        <v>353300</v>
      </c>
      <c r="J240" s="58">
        <f t="shared" si="111"/>
        <v>353300</v>
      </c>
      <c r="K240" s="58">
        <f t="shared" si="111"/>
        <v>183904</v>
      </c>
      <c r="L240" s="129">
        <f t="shared" si="87"/>
        <v>0.52053212567223328</v>
      </c>
    </row>
    <row r="241" spans="1:12" s="8" customFormat="1" ht="45" customHeight="1" x14ac:dyDescent="0.25">
      <c r="A241" s="24" t="s">
        <v>206</v>
      </c>
      <c r="B241" s="40" t="s">
        <v>76</v>
      </c>
      <c r="C241" s="60" t="s">
        <v>15</v>
      </c>
      <c r="D241" s="60" t="s">
        <v>27</v>
      </c>
      <c r="E241" s="41" t="s">
        <v>179</v>
      </c>
      <c r="F241" s="42" t="s">
        <v>31</v>
      </c>
      <c r="G241" s="58">
        <f>334300+9000</f>
        <v>343300</v>
      </c>
      <c r="H241" s="58">
        <v>10000</v>
      </c>
      <c r="I241" s="58">
        <f t="shared" si="97"/>
        <v>353300</v>
      </c>
      <c r="J241" s="58">
        <v>353300</v>
      </c>
      <c r="K241" s="58">
        <v>183904</v>
      </c>
      <c r="L241" s="129">
        <f t="shared" si="87"/>
        <v>0.52053212567223328</v>
      </c>
    </row>
    <row r="242" spans="1:12" ht="36.6" customHeight="1" x14ac:dyDescent="0.2">
      <c r="A242" s="5" t="s">
        <v>122</v>
      </c>
      <c r="B242" s="40" t="s">
        <v>76</v>
      </c>
      <c r="C242" s="37" t="s">
        <v>15</v>
      </c>
      <c r="D242" s="59" t="s">
        <v>27</v>
      </c>
      <c r="E242" s="38" t="s">
        <v>180</v>
      </c>
      <c r="F242" s="42"/>
      <c r="G242" s="48">
        <f>G243</f>
        <v>1169000</v>
      </c>
      <c r="H242" s="108">
        <f>H243</f>
        <v>0</v>
      </c>
      <c r="I242" s="108">
        <f t="shared" si="97"/>
        <v>1169000</v>
      </c>
      <c r="J242" s="108">
        <f t="shared" ref="J242:K243" si="112">J243</f>
        <v>1169000</v>
      </c>
      <c r="K242" s="108">
        <f t="shared" si="112"/>
        <v>602458</v>
      </c>
      <c r="L242" s="142">
        <f t="shared" si="87"/>
        <v>0.51536184773310523</v>
      </c>
    </row>
    <row r="243" spans="1:12" ht="51" customHeight="1" x14ac:dyDescent="0.2">
      <c r="A243" s="18" t="s">
        <v>181</v>
      </c>
      <c r="B243" s="40" t="s">
        <v>76</v>
      </c>
      <c r="C243" s="37" t="s">
        <v>15</v>
      </c>
      <c r="D243" s="60" t="s">
        <v>27</v>
      </c>
      <c r="E243" s="41" t="s">
        <v>180</v>
      </c>
      <c r="F243" s="42" t="s">
        <v>10</v>
      </c>
      <c r="G243" s="58">
        <f>G244</f>
        <v>1169000</v>
      </c>
      <c r="H243" s="109">
        <f>H244</f>
        <v>0</v>
      </c>
      <c r="I243" s="109">
        <f t="shared" si="97"/>
        <v>1169000</v>
      </c>
      <c r="J243" s="109">
        <f t="shared" si="112"/>
        <v>1169000</v>
      </c>
      <c r="K243" s="109">
        <f t="shared" si="112"/>
        <v>602458</v>
      </c>
      <c r="L243" s="143">
        <f t="shared" si="87"/>
        <v>0.51536184773310523</v>
      </c>
    </row>
    <row r="244" spans="1:12" ht="45.6" customHeight="1" x14ac:dyDescent="0.25">
      <c r="A244" s="20" t="s">
        <v>178</v>
      </c>
      <c r="B244" s="40" t="s">
        <v>76</v>
      </c>
      <c r="C244" s="37" t="s">
        <v>15</v>
      </c>
      <c r="D244" s="60" t="s">
        <v>27</v>
      </c>
      <c r="E244" s="41" t="s">
        <v>180</v>
      </c>
      <c r="F244" s="42" t="s">
        <v>95</v>
      </c>
      <c r="G244" s="58">
        <v>1169000</v>
      </c>
      <c r="H244" s="109"/>
      <c r="I244" s="109">
        <f t="shared" si="97"/>
        <v>1169000</v>
      </c>
      <c r="J244" s="109">
        <v>1169000</v>
      </c>
      <c r="K244" s="109">
        <v>602458</v>
      </c>
      <c r="L244" s="143">
        <f t="shared" si="87"/>
        <v>0.51536184773310523</v>
      </c>
    </row>
    <row r="245" spans="1:12" s="10" customFormat="1" ht="44.25" customHeight="1" x14ac:dyDescent="0.25">
      <c r="A245" s="7" t="s">
        <v>42</v>
      </c>
      <c r="B245" s="33" t="s">
        <v>77</v>
      </c>
      <c r="C245" s="33"/>
      <c r="D245" s="34"/>
      <c r="E245" s="34"/>
      <c r="F245" s="35"/>
      <c r="G245" s="82">
        <f>G246+G259</f>
        <v>4541407</v>
      </c>
      <c r="H245" s="82">
        <f>H246+H259</f>
        <v>0</v>
      </c>
      <c r="I245" s="82">
        <f t="shared" si="97"/>
        <v>4541407</v>
      </c>
      <c r="J245" s="82">
        <f t="shared" ref="J245:K245" si="113">J246+J259</f>
        <v>4317405.6500000004</v>
      </c>
      <c r="K245" s="82">
        <f t="shared" si="113"/>
        <v>1991149.89</v>
      </c>
      <c r="L245" s="126">
        <f t="shared" si="87"/>
        <v>0.46119129204363729</v>
      </c>
    </row>
    <row r="246" spans="1:12" s="10" customFormat="1" ht="18.75" x14ac:dyDescent="0.25">
      <c r="A246" s="7" t="s">
        <v>57</v>
      </c>
      <c r="B246" s="33" t="s">
        <v>77</v>
      </c>
      <c r="C246" s="33" t="s">
        <v>46</v>
      </c>
      <c r="D246" s="34"/>
      <c r="E246" s="34"/>
      <c r="F246" s="35"/>
      <c r="G246" s="82">
        <f>G247+G255</f>
        <v>4322012</v>
      </c>
      <c r="H246" s="82">
        <f>H247+H255</f>
        <v>0</v>
      </c>
      <c r="I246" s="82">
        <f t="shared" si="97"/>
        <v>4322012</v>
      </c>
      <c r="J246" s="82">
        <f t="shared" ref="J246:K246" si="114">J247+J255</f>
        <v>4098010.65</v>
      </c>
      <c r="K246" s="82">
        <f t="shared" si="114"/>
        <v>1991149.89</v>
      </c>
      <c r="L246" s="126">
        <f t="shared" si="87"/>
        <v>0.48588206816885648</v>
      </c>
    </row>
    <row r="247" spans="1:12" s="6" customFormat="1" ht="66" customHeight="1" x14ac:dyDescent="0.2">
      <c r="A247" s="4" t="s">
        <v>18</v>
      </c>
      <c r="B247" s="32" t="s">
        <v>77</v>
      </c>
      <c r="C247" s="32" t="s">
        <v>46</v>
      </c>
      <c r="D247" s="32" t="s">
        <v>37</v>
      </c>
      <c r="E247" s="28"/>
      <c r="F247" s="36"/>
      <c r="G247" s="83">
        <f>G248</f>
        <v>3922012</v>
      </c>
      <c r="H247" s="83">
        <f>H248</f>
        <v>0</v>
      </c>
      <c r="I247" s="83">
        <f t="shared" si="97"/>
        <v>3922012</v>
      </c>
      <c r="J247" s="83">
        <f t="shared" ref="J247:K247" si="115">J248</f>
        <v>3922012</v>
      </c>
      <c r="K247" s="83">
        <f t="shared" si="115"/>
        <v>1991149.89</v>
      </c>
      <c r="L247" s="131">
        <f t="shared" si="87"/>
        <v>0.50768582299085263</v>
      </c>
    </row>
    <row r="248" spans="1:12" ht="53.25" customHeight="1" x14ac:dyDescent="0.2">
      <c r="A248" s="5" t="s">
        <v>101</v>
      </c>
      <c r="B248" s="37" t="s">
        <v>77</v>
      </c>
      <c r="C248" s="37" t="s">
        <v>46</v>
      </c>
      <c r="D248" s="37" t="s">
        <v>37</v>
      </c>
      <c r="E248" s="38" t="s">
        <v>183</v>
      </c>
      <c r="F248" s="39"/>
      <c r="G248" s="48">
        <f>G249+G251+G253</f>
        <v>3922012</v>
      </c>
      <c r="H248" s="48">
        <f>H249+H251+H253</f>
        <v>0</v>
      </c>
      <c r="I248" s="48">
        <f t="shared" si="97"/>
        <v>3922012</v>
      </c>
      <c r="J248" s="48">
        <f t="shared" ref="J248:K248" si="116">J249+J251+J253</f>
        <v>3922012</v>
      </c>
      <c r="K248" s="48">
        <f t="shared" si="116"/>
        <v>1991149.89</v>
      </c>
      <c r="L248" s="128">
        <f t="shared" si="87"/>
        <v>0.50768582299085263</v>
      </c>
    </row>
    <row r="249" spans="1:12" ht="94.5" x14ac:dyDescent="0.2">
      <c r="A249" s="18" t="s">
        <v>261</v>
      </c>
      <c r="B249" s="40" t="s">
        <v>77</v>
      </c>
      <c r="C249" s="40" t="s">
        <v>46</v>
      </c>
      <c r="D249" s="40" t="s">
        <v>37</v>
      </c>
      <c r="E249" s="41" t="s">
        <v>183</v>
      </c>
      <c r="F249" s="42" t="s">
        <v>28</v>
      </c>
      <c r="G249" s="58">
        <f>G250</f>
        <v>3586707</v>
      </c>
      <c r="H249" s="58">
        <f>H250</f>
        <v>0</v>
      </c>
      <c r="I249" s="58">
        <f t="shared" si="97"/>
        <v>3586707</v>
      </c>
      <c r="J249" s="58">
        <f t="shared" ref="J249:K249" si="117">J250</f>
        <v>3586707</v>
      </c>
      <c r="K249" s="58">
        <f t="shared" si="117"/>
        <v>1878019.44</v>
      </c>
      <c r="L249" s="129">
        <f t="shared" si="87"/>
        <v>0.52360547990120188</v>
      </c>
    </row>
    <row r="250" spans="1:12" ht="31.5" x14ac:dyDescent="0.2">
      <c r="A250" s="18" t="s">
        <v>130</v>
      </c>
      <c r="B250" s="40" t="s">
        <v>77</v>
      </c>
      <c r="C250" s="40" t="s">
        <v>46</v>
      </c>
      <c r="D250" s="40" t="s">
        <v>37</v>
      </c>
      <c r="E250" s="41" t="s">
        <v>183</v>
      </c>
      <c r="F250" s="42" t="s">
        <v>29</v>
      </c>
      <c r="G250" s="58">
        <v>3586707</v>
      </c>
      <c r="H250" s="58"/>
      <c r="I250" s="58">
        <f t="shared" si="97"/>
        <v>3586707</v>
      </c>
      <c r="J250" s="58">
        <v>3586707</v>
      </c>
      <c r="K250" s="58">
        <v>1878019.44</v>
      </c>
      <c r="L250" s="129">
        <f t="shared" si="87"/>
        <v>0.52360547990120188</v>
      </c>
    </row>
    <row r="251" spans="1:12" ht="31.5" x14ac:dyDescent="0.2">
      <c r="A251" s="18" t="s">
        <v>131</v>
      </c>
      <c r="B251" s="40" t="s">
        <v>77</v>
      </c>
      <c r="C251" s="40" t="s">
        <v>46</v>
      </c>
      <c r="D251" s="40" t="s">
        <v>37</v>
      </c>
      <c r="E251" s="41" t="s">
        <v>183</v>
      </c>
      <c r="F251" s="42" t="s">
        <v>30</v>
      </c>
      <c r="G251" s="58">
        <f>G252</f>
        <v>326155</v>
      </c>
      <c r="H251" s="58">
        <f>H252</f>
        <v>0</v>
      </c>
      <c r="I251" s="58">
        <f t="shared" si="97"/>
        <v>326155</v>
      </c>
      <c r="J251" s="58">
        <f t="shared" ref="J251:K251" si="118">J252</f>
        <v>326155</v>
      </c>
      <c r="K251" s="58">
        <f t="shared" si="118"/>
        <v>111452.24</v>
      </c>
      <c r="L251" s="129">
        <f t="shared" si="87"/>
        <v>0.34171556468550229</v>
      </c>
    </row>
    <row r="252" spans="1:12" ht="47.25" x14ac:dyDescent="0.2">
      <c r="A252" s="18" t="s">
        <v>206</v>
      </c>
      <c r="B252" s="40" t="s">
        <v>77</v>
      </c>
      <c r="C252" s="40" t="s">
        <v>46</v>
      </c>
      <c r="D252" s="40" t="s">
        <v>37</v>
      </c>
      <c r="E252" s="41" t="s">
        <v>183</v>
      </c>
      <c r="F252" s="42" t="s">
        <v>31</v>
      </c>
      <c r="G252" s="58">
        <v>326155</v>
      </c>
      <c r="H252" s="58"/>
      <c r="I252" s="58">
        <f t="shared" si="97"/>
        <v>326155</v>
      </c>
      <c r="J252" s="58">
        <v>326155</v>
      </c>
      <c r="K252" s="58">
        <v>111452.24</v>
      </c>
      <c r="L252" s="129">
        <f t="shared" si="87"/>
        <v>0.34171556468550229</v>
      </c>
    </row>
    <row r="253" spans="1:12" ht="15.75" x14ac:dyDescent="0.2">
      <c r="A253" s="18" t="s">
        <v>33</v>
      </c>
      <c r="B253" s="40" t="s">
        <v>77</v>
      </c>
      <c r="C253" s="40" t="s">
        <v>46</v>
      </c>
      <c r="D253" s="40" t="s">
        <v>37</v>
      </c>
      <c r="E253" s="41" t="s">
        <v>183</v>
      </c>
      <c r="F253" s="42" t="s">
        <v>34</v>
      </c>
      <c r="G253" s="58">
        <f>G254</f>
        <v>9150</v>
      </c>
      <c r="H253" s="58">
        <f>H254</f>
        <v>0</v>
      </c>
      <c r="I253" s="58">
        <f t="shared" si="97"/>
        <v>9150</v>
      </c>
      <c r="J253" s="58">
        <f t="shared" ref="J253:K253" si="119">J254</f>
        <v>9150</v>
      </c>
      <c r="K253" s="58">
        <f t="shared" si="119"/>
        <v>1678.21</v>
      </c>
      <c r="L253" s="129">
        <f t="shared" si="87"/>
        <v>0.18341092896174863</v>
      </c>
    </row>
    <row r="254" spans="1:12" ht="15.75" x14ac:dyDescent="0.2">
      <c r="A254" s="18" t="s">
        <v>279</v>
      </c>
      <c r="B254" s="40" t="s">
        <v>77</v>
      </c>
      <c r="C254" s="40" t="s">
        <v>46</v>
      </c>
      <c r="D254" s="40" t="s">
        <v>37</v>
      </c>
      <c r="E254" s="41" t="s">
        <v>183</v>
      </c>
      <c r="F254" s="42" t="s">
        <v>272</v>
      </c>
      <c r="G254" s="58">
        <f>7000+2150</f>
        <v>9150</v>
      </c>
      <c r="H254" s="58"/>
      <c r="I254" s="58">
        <f t="shared" ref="I254" si="120">SUM(G254:H254)</f>
        <v>9150</v>
      </c>
      <c r="J254" s="58">
        <v>9150</v>
      </c>
      <c r="K254" s="58">
        <v>1678.21</v>
      </c>
      <c r="L254" s="129">
        <f t="shared" si="87"/>
        <v>0.18341092896174863</v>
      </c>
    </row>
    <row r="255" spans="1:12" ht="15.75" x14ac:dyDescent="0.2">
      <c r="A255" s="4" t="s">
        <v>58</v>
      </c>
      <c r="B255" s="32" t="s">
        <v>77</v>
      </c>
      <c r="C255" s="32" t="s">
        <v>46</v>
      </c>
      <c r="D255" s="28">
        <v>11</v>
      </c>
      <c r="E255" s="28"/>
      <c r="F255" s="36"/>
      <c r="G255" s="81">
        <f t="shared" ref="G255:K257" si="121">G256</f>
        <v>400000</v>
      </c>
      <c r="H255" s="81">
        <f t="shared" si="121"/>
        <v>0</v>
      </c>
      <c r="I255" s="81">
        <f t="shared" si="97"/>
        <v>400000</v>
      </c>
      <c r="J255" s="81">
        <f t="shared" si="121"/>
        <v>175998.65</v>
      </c>
      <c r="K255" s="81">
        <f t="shared" si="121"/>
        <v>0</v>
      </c>
      <c r="L255" s="127">
        <f t="shared" si="87"/>
        <v>0</v>
      </c>
    </row>
    <row r="256" spans="1:12" ht="32.450000000000003" customHeight="1" x14ac:dyDescent="0.2">
      <c r="A256" s="5" t="s">
        <v>262</v>
      </c>
      <c r="B256" s="37" t="s">
        <v>77</v>
      </c>
      <c r="C256" s="37" t="s">
        <v>46</v>
      </c>
      <c r="D256" s="38">
        <v>11</v>
      </c>
      <c r="E256" s="38" t="s">
        <v>182</v>
      </c>
      <c r="F256" s="39"/>
      <c r="G256" s="48">
        <f t="shared" si="121"/>
        <v>400000</v>
      </c>
      <c r="H256" s="48">
        <f t="shared" si="121"/>
        <v>0</v>
      </c>
      <c r="I256" s="48">
        <f t="shared" si="97"/>
        <v>400000</v>
      </c>
      <c r="J256" s="48">
        <f t="shared" si="121"/>
        <v>175998.65</v>
      </c>
      <c r="K256" s="48">
        <f t="shared" si="121"/>
        <v>0</v>
      </c>
      <c r="L256" s="128">
        <f t="shared" si="87"/>
        <v>0</v>
      </c>
    </row>
    <row r="257" spans="1:12" s="9" customFormat="1" ht="22.5" customHeight="1" x14ac:dyDescent="0.2">
      <c r="A257" s="21" t="s">
        <v>33</v>
      </c>
      <c r="B257" s="57" t="s">
        <v>77</v>
      </c>
      <c r="C257" s="57" t="s">
        <v>46</v>
      </c>
      <c r="D257" s="49">
        <v>11</v>
      </c>
      <c r="E257" s="41" t="s">
        <v>182</v>
      </c>
      <c r="F257" s="44" t="s">
        <v>34</v>
      </c>
      <c r="G257" s="58">
        <f t="shared" si="121"/>
        <v>400000</v>
      </c>
      <c r="H257" s="58">
        <f t="shared" si="121"/>
        <v>0</v>
      </c>
      <c r="I257" s="58">
        <f t="shared" si="97"/>
        <v>400000</v>
      </c>
      <c r="J257" s="58">
        <f t="shared" si="121"/>
        <v>175998.65</v>
      </c>
      <c r="K257" s="58">
        <f t="shared" si="121"/>
        <v>0</v>
      </c>
      <c r="L257" s="129">
        <f t="shared" si="87"/>
        <v>0</v>
      </c>
    </row>
    <row r="258" spans="1:12" s="9" customFormat="1" ht="15.75" x14ac:dyDescent="0.2">
      <c r="A258" s="18" t="s">
        <v>40</v>
      </c>
      <c r="B258" s="40" t="s">
        <v>77</v>
      </c>
      <c r="C258" s="57" t="s">
        <v>46</v>
      </c>
      <c r="D258" s="49">
        <v>11</v>
      </c>
      <c r="E258" s="41" t="s">
        <v>182</v>
      </c>
      <c r="F258" s="42" t="s">
        <v>41</v>
      </c>
      <c r="G258" s="58">
        <f>200000+200000</f>
        <v>400000</v>
      </c>
      <c r="H258" s="58"/>
      <c r="I258" s="58">
        <f t="shared" si="97"/>
        <v>400000</v>
      </c>
      <c r="J258" s="58">
        <v>175998.65</v>
      </c>
      <c r="K258" s="58">
        <v>0</v>
      </c>
      <c r="L258" s="129">
        <f t="shared" si="87"/>
        <v>0</v>
      </c>
    </row>
    <row r="259" spans="1:12" s="6" customFormat="1" ht="35.25" customHeight="1" x14ac:dyDescent="0.2">
      <c r="A259" s="4" t="s">
        <v>53</v>
      </c>
      <c r="B259" s="32" t="s">
        <v>77</v>
      </c>
      <c r="C259" s="32" t="s">
        <v>43</v>
      </c>
      <c r="D259" s="28"/>
      <c r="E259" s="28"/>
      <c r="F259" s="36"/>
      <c r="G259" s="82">
        <f t="shared" ref="G259:K262" si="122">G260</f>
        <v>219395</v>
      </c>
      <c r="H259" s="82">
        <f t="shared" si="122"/>
        <v>0</v>
      </c>
      <c r="I259" s="82">
        <f t="shared" si="97"/>
        <v>219395</v>
      </c>
      <c r="J259" s="82">
        <f t="shared" si="122"/>
        <v>219395</v>
      </c>
      <c r="K259" s="82">
        <f t="shared" si="122"/>
        <v>0</v>
      </c>
      <c r="L259" s="126">
        <f t="shared" si="87"/>
        <v>0</v>
      </c>
    </row>
    <row r="260" spans="1:12" s="6" customFormat="1" ht="33.75" customHeight="1" x14ac:dyDescent="0.2">
      <c r="A260" s="4" t="s">
        <v>54</v>
      </c>
      <c r="B260" s="32" t="s">
        <v>77</v>
      </c>
      <c r="C260" s="32" t="s">
        <v>43</v>
      </c>
      <c r="D260" s="32" t="s">
        <v>46</v>
      </c>
      <c r="E260" s="28"/>
      <c r="F260" s="36"/>
      <c r="G260" s="81">
        <f t="shared" si="122"/>
        <v>219395</v>
      </c>
      <c r="H260" s="81">
        <f t="shared" si="122"/>
        <v>0</v>
      </c>
      <c r="I260" s="81">
        <f t="shared" si="97"/>
        <v>219395</v>
      </c>
      <c r="J260" s="81">
        <f t="shared" si="122"/>
        <v>219395</v>
      </c>
      <c r="K260" s="81">
        <f t="shared" si="122"/>
        <v>0</v>
      </c>
      <c r="L260" s="127">
        <f t="shared" si="87"/>
        <v>0</v>
      </c>
    </row>
    <row r="261" spans="1:12" s="6" customFormat="1" ht="35.25" customHeight="1" x14ac:dyDescent="0.2">
      <c r="A261" s="5" t="s">
        <v>115</v>
      </c>
      <c r="B261" s="37" t="s">
        <v>77</v>
      </c>
      <c r="C261" s="37" t="s">
        <v>43</v>
      </c>
      <c r="D261" s="37" t="s">
        <v>46</v>
      </c>
      <c r="E261" s="38" t="s">
        <v>184</v>
      </c>
      <c r="F261" s="39"/>
      <c r="G261" s="48">
        <f t="shared" si="122"/>
        <v>219395</v>
      </c>
      <c r="H261" s="48">
        <f t="shared" si="122"/>
        <v>0</v>
      </c>
      <c r="I261" s="48">
        <f t="shared" si="97"/>
        <v>219395</v>
      </c>
      <c r="J261" s="48">
        <f t="shared" si="122"/>
        <v>219395</v>
      </c>
      <c r="K261" s="48">
        <f t="shared" si="122"/>
        <v>0</v>
      </c>
      <c r="L261" s="128">
        <f t="shared" si="87"/>
        <v>0</v>
      </c>
    </row>
    <row r="262" spans="1:12" s="17" customFormat="1" ht="31.5" x14ac:dyDescent="0.2">
      <c r="A262" s="18" t="s">
        <v>86</v>
      </c>
      <c r="B262" s="40" t="s">
        <v>77</v>
      </c>
      <c r="C262" s="40" t="s">
        <v>43</v>
      </c>
      <c r="D262" s="40" t="s">
        <v>46</v>
      </c>
      <c r="E262" s="41" t="s">
        <v>184</v>
      </c>
      <c r="F262" s="42" t="s">
        <v>44</v>
      </c>
      <c r="G262" s="58">
        <f t="shared" si="122"/>
        <v>219395</v>
      </c>
      <c r="H262" s="58">
        <f t="shared" si="122"/>
        <v>0</v>
      </c>
      <c r="I262" s="58">
        <f t="shared" si="97"/>
        <v>219395</v>
      </c>
      <c r="J262" s="58">
        <f t="shared" si="122"/>
        <v>219395</v>
      </c>
      <c r="K262" s="58">
        <f t="shared" si="122"/>
        <v>0</v>
      </c>
      <c r="L262" s="129">
        <f t="shared" si="87"/>
        <v>0</v>
      </c>
    </row>
    <row r="263" spans="1:12" s="17" customFormat="1" ht="23.25" customHeight="1" x14ac:dyDescent="0.2">
      <c r="A263" s="18" t="s">
        <v>87</v>
      </c>
      <c r="B263" s="40" t="s">
        <v>77</v>
      </c>
      <c r="C263" s="40" t="s">
        <v>43</v>
      </c>
      <c r="D263" s="40" t="s">
        <v>46</v>
      </c>
      <c r="E263" s="41" t="s">
        <v>184</v>
      </c>
      <c r="F263" s="42" t="s">
        <v>88</v>
      </c>
      <c r="G263" s="58">
        <f>134883+84512</f>
        <v>219395</v>
      </c>
      <c r="H263" s="58"/>
      <c r="I263" s="58">
        <f t="shared" si="97"/>
        <v>219395</v>
      </c>
      <c r="J263" s="58">
        <v>219395</v>
      </c>
      <c r="K263" s="58">
        <v>0</v>
      </c>
      <c r="L263" s="129">
        <f t="shared" si="87"/>
        <v>0</v>
      </c>
    </row>
    <row r="264" spans="1:12" s="8" customFormat="1" ht="37.5" x14ac:dyDescent="0.25">
      <c r="A264" s="7" t="s">
        <v>3</v>
      </c>
      <c r="B264" s="33" t="s">
        <v>78</v>
      </c>
      <c r="C264" s="33"/>
      <c r="D264" s="34"/>
      <c r="E264" s="34"/>
      <c r="F264" s="35"/>
      <c r="G264" s="82">
        <f>G265+G348</f>
        <v>119440895</v>
      </c>
      <c r="H264" s="82">
        <f>H265+H348</f>
        <v>4836532</v>
      </c>
      <c r="I264" s="82">
        <f t="shared" si="97"/>
        <v>124277427</v>
      </c>
      <c r="J264" s="82">
        <f t="shared" ref="J264:K264" si="123">J265+J348</f>
        <v>124277427</v>
      </c>
      <c r="K264" s="82">
        <f t="shared" si="123"/>
        <v>60731297.170000009</v>
      </c>
      <c r="L264" s="126">
        <f t="shared" si="87"/>
        <v>0.488675205433727</v>
      </c>
    </row>
    <row r="265" spans="1:12" s="10" customFormat="1" ht="23.25" customHeight="1" x14ac:dyDescent="0.25">
      <c r="A265" s="7" t="s">
        <v>64</v>
      </c>
      <c r="B265" s="33" t="s">
        <v>78</v>
      </c>
      <c r="C265" s="33" t="s">
        <v>9</v>
      </c>
      <c r="D265" s="34"/>
      <c r="E265" s="34"/>
      <c r="F265" s="35"/>
      <c r="G265" s="82">
        <f>G266+G283+G305+G320</f>
        <v>117554708</v>
      </c>
      <c r="H265" s="82">
        <f>H266+H283+H305+H320</f>
        <v>4836532</v>
      </c>
      <c r="I265" s="82">
        <f t="shared" si="97"/>
        <v>122391240</v>
      </c>
      <c r="J265" s="82">
        <f t="shared" ref="J265:K265" si="124">J266+J283+J305+J320</f>
        <v>122391240</v>
      </c>
      <c r="K265" s="82">
        <f t="shared" si="124"/>
        <v>60062091.040000007</v>
      </c>
      <c r="L265" s="126">
        <f t="shared" si="87"/>
        <v>0.49073847964936057</v>
      </c>
    </row>
    <row r="266" spans="1:12" ht="15.75" x14ac:dyDescent="0.2">
      <c r="A266" s="4" t="s">
        <v>65</v>
      </c>
      <c r="B266" s="32" t="s">
        <v>78</v>
      </c>
      <c r="C266" s="32" t="s">
        <v>9</v>
      </c>
      <c r="D266" s="32" t="s">
        <v>46</v>
      </c>
      <c r="E266" s="28"/>
      <c r="F266" s="36"/>
      <c r="G266" s="81">
        <f>G276+G280+G273+G267+G270</f>
        <v>47980853</v>
      </c>
      <c r="H266" s="81">
        <f>H276+H280+H273+H267+H270</f>
        <v>2191977</v>
      </c>
      <c r="I266" s="81">
        <f t="shared" si="97"/>
        <v>50172830</v>
      </c>
      <c r="J266" s="81">
        <f t="shared" ref="J266:K266" si="125">J276+J280+J273+J267+J270</f>
        <v>50172830</v>
      </c>
      <c r="K266" s="81">
        <f t="shared" si="125"/>
        <v>23171506.700000003</v>
      </c>
      <c r="L266" s="127">
        <f t="shared" si="87"/>
        <v>0.46183375942716415</v>
      </c>
    </row>
    <row r="267" spans="1:12" ht="31.5" x14ac:dyDescent="0.2">
      <c r="A267" s="5" t="s">
        <v>108</v>
      </c>
      <c r="B267" s="37" t="s">
        <v>78</v>
      </c>
      <c r="C267" s="39" t="s">
        <v>9</v>
      </c>
      <c r="D267" s="37" t="s">
        <v>46</v>
      </c>
      <c r="E267" s="38" t="s">
        <v>142</v>
      </c>
      <c r="F267" s="39"/>
      <c r="G267" s="48">
        <f>G268</f>
        <v>22415</v>
      </c>
      <c r="H267" s="48">
        <f>H268</f>
        <v>0</v>
      </c>
      <c r="I267" s="48">
        <f t="shared" si="97"/>
        <v>22415</v>
      </c>
      <c r="J267" s="48">
        <f t="shared" ref="J267:K268" si="126">J268</f>
        <v>22415</v>
      </c>
      <c r="K267" s="48">
        <f t="shared" si="126"/>
        <v>12224</v>
      </c>
      <c r="L267" s="128">
        <f t="shared" si="87"/>
        <v>0.54534909658710684</v>
      </c>
    </row>
    <row r="268" spans="1:12" ht="47.25" x14ac:dyDescent="0.2">
      <c r="A268" s="18" t="s">
        <v>181</v>
      </c>
      <c r="B268" s="40" t="s">
        <v>78</v>
      </c>
      <c r="C268" s="42" t="s">
        <v>9</v>
      </c>
      <c r="D268" s="40" t="s">
        <v>46</v>
      </c>
      <c r="E268" s="41" t="s">
        <v>142</v>
      </c>
      <c r="F268" s="42" t="s">
        <v>10</v>
      </c>
      <c r="G268" s="58">
        <f>G269</f>
        <v>22415</v>
      </c>
      <c r="H268" s="58">
        <f>H269</f>
        <v>0</v>
      </c>
      <c r="I268" s="58">
        <f t="shared" si="97"/>
        <v>22415</v>
      </c>
      <c r="J268" s="58">
        <f t="shared" si="126"/>
        <v>22415</v>
      </c>
      <c r="K268" s="58">
        <f t="shared" si="126"/>
        <v>12224</v>
      </c>
      <c r="L268" s="129">
        <f t="shared" si="87"/>
        <v>0.54534909658710684</v>
      </c>
    </row>
    <row r="269" spans="1:12" ht="15.75" x14ac:dyDescent="0.2">
      <c r="A269" s="18" t="s">
        <v>276</v>
      </c>
      <c r="B269" s="40" t="s">
        <v>78</v>
      </c>
      <c r="C269" s="42" t="s">
        <v>9</v>
      </c>
      <c r="D269" s="40" t="s">
        <v>46</v>
      </c>
      <c r="E269" s="41" t="s">
        <v>142</v>
      </c>
      <c r="F269" s="42" t="s">
        <v>273</v>
      </c>
      <c r="G269" s="58">
        <v>22415</v>
      </c>
      <c r="H269" s="58"/>
      <c r="I269" s="58">
        <f t="shared" ref="I269" si="127">SUM(G269:H269)</f>
        <v>22415</v>
      </c>
      <c r="J269" s="58">
        <v>22415</v>
      </c>
      <c r="K269" s="58">
        <v>12224</v>
      </c>
      <c r="L269" s="129">
        <f t="shared" ref="L269:L332" si="128">K269/J269</f>
        <v>0.54534909658710684</v>
      </c>
    </row>
    <row r="270" spans="1:12" ht="31.5" x14ac:dyDescent="0.2">
      <c r="A270" s="5" t="s">
        <v>107</v>
      </c>
      <c r="B270" s="37" t="s">
        <v>78</v>
      </c>
      <c r="C270" s="39" t="s">
        <v>9</v>
      </c>
      <c r="D270" s="37" t="s">
        <v>46</v>
      </c>
      <c r="E270" s="38" t="s">
        <v>157</v>
      </c>
      <c r="F270" s="39"/>
      <c r="G270" s="48">
        <f>G271</f>
        <v>30000</v>
      </c>
      <c r="H270" s="48">
        <f>H271</f>
        <v>0</v>
      </c>
      <c r="I270" s="48">
        <f t="shared" si="97"/>
        <v>30000</v>
      </c>
      <c r="J270" s="48">
        <f t="shared" ref="J270:K271" si="129">J271</f>
        <v>30000</v>
      </c>
      <c r="K270" s="48">
        <f t="shared" si="129"/>
        <v>2500</v>
      </c>
      <c r="L270" s="128">
        <f t="shared" si="128"/>
        <v>8.3333333333333329E-2</v>
      </c>
    </row>
    <row r="271" spans="1:12" ht="47.25" x14ac:dyDescent="0.2">
      <c r="A271" s="18" t="s">
        <v>181</v>
      </c>
      <c r="B271" s="40" t="s">
        <v>78</v>
      </c>
      <c r="C271" s="42" t="s">
        <v>9</v>
      </c>
      <c r="D271" s="40" t="s">
        <v>46</v>
      </c>
      <c r="E271" s="41" t="s">
        <v>157</v>
      </c>
      <c r="F271" s="42" t="s">
        <v>10</v>
      </c>
      <c r="G271" s="58">
        <f>G272</f>
        <v>30000</v>
      </c>
      <c r="H271" s="58">
        <f>H272</f>
        <v>0</v>
      </c>
      <c r="I271" s="58">
        <f t="shared" si="97"/>
        <v>30000</v>
      </c>
      <c r="J271" s="58">
        <f t="shared" si="129"/>
        <v>30000</v>
      </c>
      <c r="K271" s="58">
        <f t="shared" si="129"/>
        <v>2500</v>
      </c>
      <c r="L271" s="129">
        <f t="shared" si="128"/>
        <v>8.3333333333333329E-2</v>
      </c>
    </row>
    <row r="272" spans="1:12" ht="15.75" x14ac:dyDescent="0.2">
      <c r="A272" s="18" t="s">
        <v>276</v>
      </c>
      <c r="B272" s="40" t="s">
        <v>78</v>
      </c>
      <c r="C272" s="42" t="s">
        <v>9</v>
      </c>
      <c r="D272" s="40" t="s">
        <v>46</v>
      </c>
      <c r="E272" s="41" t="s">
        <v>157</v>
      </c>
      <c r="F272" s="42" t="s">
        <v>273</v>
      </c>
      <c r="G272" s="58">
        <v>30000</v>
      </c>
      <c r="H272" s="58"/>
      <c r="I272" s="58">
        <f t="shared" ref="I272" si="130">SUM(G272:H272)</f>
        <v>30000</v>
      </c>
      <c r="J272" s="58">
        <v>30000</v>
      </c>
      <c r="K272" s="58">
        <v>2500</v>
      </c>
      <c r="L272" s="129">
        <f t="shared" si="128"/>
        <v>8.3333333333333329E-2</v>
      </c>
    </row>
    <row r="273" spans="1:12" ht="31.5" x14ac:dyDescent="0.2">
      <c r="A273" s="5" t="s">
        <v>147</v>
      </c>
      <c r="B273" s="37" t="s">
        <v>78</v>
      </c>
      <c r="C273" s="37" t="s">
        <v>9</v>
      </c>
      <c r="D273" s="37" t="s">
        <v>46</v>
      </c>
      <c r="E273" s="38" t="s">
        <v>148</v>
      </c>
      <c r="F273" s="39"/>
      <c r="G273" s="48">
        <f>G274</f>
        <v>20000</v>
      </c>
      <c r="H273" s="48">
        <f>H274</f>
        <v>0</v>
      </c>
      <c r="I273" s="48">
        <f t="shared" si="97"/>
        <v>20000</v>
      </c>
      <c r="J273" s="48">
        <f t="shared" ref="J273:K274" si="131">J274</f>
        <v>20000</v>
      </c>
      <c r="K273" s="48">
        <f t="shared" si="131"/>
        <v>0</v>
      </c>
      <c r="L273" s="128">
        <f t="shared" si="128"/>
        <v>0</v>
      </c>
    </row>
    <row r="274" spans="1:12" ht="47.25" x14ac:dyDescent="0.2">
      <c r="A274" s="18" t="s">
        <v>181</v>
      </c>
      <c r="B274" s="40" t="s">
        <v>78</v>
      </c>
      <c r="C274" s="40" t="s">
        <v>9</v>
      </c>
      <c r="D274" s="40" t="s">
        <v>46</v>
      </c>
      <c r="E274" s="41" t="s">
        <v>148</v>
      </c>
      <c r="F274" s="42" t="s">
        <v>10</v>
      </c>
      <c r="G274" s="58">
        <f>G275</f>
        <v>20000</v>
      </c>
      <c r="H274" s="58">
        <f>H275</f>
        <v>0</v>
      </c>
      <c r="I274" s="58">
        <f t="shared" si="97"/>
        <v>20000</v>
      </c>
      <c r="J274" s="58">
        <f t="shared" si="131"/>
        <v>20000</v>
      </c>
      <c r="K274" s="58">
        <f t="shared" si="131"/>
        <v>0</v>
      </c>
      <c r="L274" s="129">
        <f t="shared" si="128"/>
        <v>0</v>
      </c>
    </row>
    <row r="275" spans="1:12" ht="15.75" x14ac:dyDescent="0.2">
      <c r="A275" s="18" t="s">
        <v>276</v>
      </c>
      <c r="B275" s="40" t="s">
        <v>78</v>
      </c>
      <c r="C275" s="40" t="s">
        <v>9</v>
      </c>
      <c r="D275" s="40" t="s">
        <v>46</v>
      </c>
      <c r="E275" s="41" t="s">
        <v>148</v>
      </c>
      <c r="F275" s="42" t="s">
        <v>273</v>
      </c>
      <c r="G275" s="58">
        <v>20000</v>
      </c>
      <c r="H275" s="58"/>
      <c r="I275" s="58">
        <f t="shared" ref="I275" si="132">SUM(G275:H275)</f>
        <v>20000</v>
      </c>
      <c r="J275" s="58">
        <v>20000</v>
      </c>
      <c r="K275" s="58">
        <v>0</v>
      </c>
      <c r="L275" s="129">
        <f t="shared" si="128"/>
        <v>0</v>
      </c>
    </row>
    <row r="276" spans="1:12" ht="15.75" x14ac:dyDescent="0.2">
      <c r="A276" s="5" t="s">
        <v>185</v>
      </c>
      <c r="B276" s="37" t="s">
        <v>78</v>
      </c>
      <c r="C276" s="37" t="s">
        <v>9</v>
      </c>
      <c r="D276" s="37" t="s">
        <v>46</v>
      </c>
      <c r="E276" s="38" t="s">
        <v>186</v>
      </c>
      <c r="F276" s="39"/>
      <c r="G276" s="48">
        <f>G277</f>
        <v>12486996</v>
      </c>
      <c r="H276" s="48">
        <f>H277</f>
        <v>2191977</v>
      </c>
      <c r="I276" s="48">
        <f t="shared" si="97"/>
        <v>14678973</v>
      </c>
      <c r="J276" s="48">
        <f t="shared" ref="J276:K277" si="133">J277</f>
        <v>14678973</v>
      </c>
      <c r="K276" s="48">
        <f t="shared" si="133"/>
        <v>6448565.2300000004</v>
      </c>
      <c r="L276" s="128">
        <f t="shared" si="128"/>
        <v>0.43930629411199273</v>
      </c>
    </row>
    <row r="277" spans="1:12" ht="47.25" x14ac:dyDescent="0.2">
      <c r="A277" s="18" t="s">
        <v>181</v>
      </c>
      <c r="B277" s="40" t="s">
        <v>78</v>
      </c>
      <c r="C277" s="40" t="s">
        <v>9</v>
      </c>
      <c r="D277" s="40" t="s">
        <v>46</v>
      </c>
      <c r="E277" s="41" t="s">
        <v>186</v>
      </c>
      <c r="F277" s="42" t="s">
        <v>10</v>
      </c>
      <c r="G277" s="58">
        <f>G278</f>
        <v>12486996</v>
      </c>
      <c r="H277" s="58">
        <f>H278</f>
        <v>2191977</v>
      </c>
      <c r="I277" s="58">
        <f t="shared" si="97"/>
        <v>14678973</v>
      </c>
      <c r="J277" s="58">
        <f t="shared" si="133"/>
        <v>14678973</v>
      </c>
      <c r="K277" s="58">
        <f t="shared" si="133"/>
        <v>6448565.2300000004</v>
      </c>
      <c r="L277" s="129">
        <f t="shared" si="128"/>
        <v>0.43930629411199273</v>
      </c>
    </row>
    <row r="278" spans="1:12" ht="15.75" x14ac:dyDescent="0.2">
      <c r="A278" s="18" t="s">
        <v>276</v>
      </c>
      <c r="B278" s="40" t="s">
        <v>78</v>
      </c>
      <c r="C278" s="40" t="s">
        <v>9</v>
      </c>
      <c r="D278" s="40" t="s">
        <v>46</v>
      </c>
      <c r="E278" s="41" t="s">
        <v>186</v>
      </c>
      <c r="F278" s="42" t="s">
        <v>273</v>
      </c>
      <c r="G278" s="58">
        <v>12486996</v>
      </c>
      <c r="H278" s="58">
        <f>180712+1861265+150000</f>
        <v>2191977</v>
      </c>
      <c r="I278" s="58">
        <f t="shared" ref="I278" si="134">SUM(G278:H278)</f>
        <v>14678973</v>
      </c>
      <c r="J278" s="58">
        <v>14678973</v>
      </c>
      <c r="K278" s="58">
        <v>6448565.2300000004</v>
      </c>
      <c r="L278" s="129">
        <f t="shared" si="128"/>
        <v>0.43930629411199273</v>
      </c>
    </row>
    <row r="279" spans="1:12" ht="1.9" hidden="1" customHeight="1" x14ac:dyDescent="0.2">
      <c r="A279" s="18" t="s">
        <v>16</v>
      </c>
      <c r="B279" s="40" t="s">
        <v>78</v>
      </c>
      <c r="C279" s="40" t="s">
        <v>9</v>
      </c>
      <c r="D279" s="40" t="s">
        <v>46</v>
      </c>
      <c r="E279" s="41" t="s">
        <v>186</v>
      </c>
      <c r="F279" s="42" t="s">
        <v>17</v>
      </c>
      <c r="G279" s="78"/>
      <c r="H279" s="78"/>
      <c r="I279" s="78">
        <f t="shared" si="97"/>
        <v>0</v>
      </c>
      <c r="J279" s="78"/>
      <c r="K279" s="78"/>
      <c r="L279" s="132" t="e">
        <f t="shared" si="128"/>
        <v>#DIV/0!</v>
      </c>
    </row>
    <row r="280" spans="1:12" ht="47.45" customHeight="1" x14ac:dyDescent="0.2">
      <c r="A280" s="5" t="s">
        <v>112</v>
      </c>
      <c r="B280" s="37" t="s">
        <v>78</v>
      </c>
      <c r="C280" s="37" t="s">
        <v>9</v>
      </c>
      <c r="D280" s="37" t="s">
        <v>46</v>
      </c>
      <c r="E280" s="38" t="s">
        <v>187</v>
      </c>
      <c r="F280" s="42"/>
      <c r="G280" s="48">
        <f>G281</f>
        <v>35421442</v>
      </c>
      <c r="H280" s="48">
        <f>H281</f>
        <v>0</v>
      </c>
      <c r="I280" s="48">
        <f t="shared" si="97"/>
        <v>35421442</v>
      </c>
      <c r="J280" s="48">
        <f t="shared" ref="J280:K281" si="135">J281</f>
        <v>35421442</v>
      </c>
      <c r="K280" s="48">
        <f t="shared" si="135"/>
        <v>16708217.470000001</v>
      </c>
      <c r="L280" s="128">
        <f t="shared" si="128"/>
        <v>0.47169783404074855</v>
      </c>
    </row>
    <row r="281" spans="1:12" ht="47.25" x14ac:dyDescent="0.2">
      <c r="A281" s="18" t="s">
        <v>181</v>
      </c>
      <c r="B281" s="40" t="s">
        <v>78</v>
      </c>
      <c r="C281" s="40" t="s">
        <v>9</v>
      </c>
      <c r="D281" s="40" t="s">
        <v>46</v>
      </c>
      <c r="E281" s="38" t="s">
        <v>187</v>
      </c>
      <c r="F281" s="42" t="s">
        <v>10</v>
      </c>
      <c r="G281" s="58">
        <f>G282</f>
        <v>35421442</v>
      </c>
      <c r="H281" s="58">
        <f>H282</f>
        <v>0</v>
      </c>
      <c r="I281" s="58">
        <f t="shared" si="97"/>
        <v>35421442</v>
      </c>
      <c r="J281" s="58">
        <f t="shared" si="135"/>
        <v>35421442</v>
      </c>
      <c r="K281" s="58">
        <f t="shared" si="135"/>
        <v>16708217.470000001</v>
      </c>
      <c r="L281" s="129">
        <f t="shared" si="128"/>
        <v>0.47169783404074855</v>
      </c>
    </row>
    <row r="282" spans="1:12" ht="15.75" x14ac:dyDescent="0.2">
      <c r="A282" s="18" t="s">
        <v>276</v>
      </c>
      <c r="B282" s="40" t="s">
        <v>78</v>
      </c>
      <c r="C282" s="40" t="s">
        <v>9</v>
      </c>
      <c r="D282" s="40" t="s">
        <v>46</v>
      </c>
      <c r="E282" s="38" t="s">
        <v>187</v>
      </c>
      <c r="F282" s="42" t="s">
        <v>273</v>
      </c>
      <c r="G282" s="58">
        <v>35421442</v>
      </c>
      <c r="H282" s="58"/>
      <c r="I282" s="58">
        <f t="shared" si="97"/>
        <v>35421442</v>
      </c>
      <c r="J282" s="58">
        <v>35421442</v>
      </c>
      <c r="K282" s="58">
        <v>16708217.470000001</v>
      </c>
      <c r="L282" s="129">
        <f t="shared" si="128"/>
        <v>0.47169783404074855</v>
      </c>
    </row>
    <row r="283" spans="1:12" ht="15.75" x14ac:dyDescent="0.2">
      <c r="A283" s="4" t="s">
        <v>66</v>
      </c>
      <c r="B283" s="32" t="s">
        <v>78</v>
      </c>
      <c r="C283" s="32" t="s">
        <v>9</v>
      </c>
      <c r="D283" s="32" t="s">
        <v>27</v>
      </c>
      <c r="E283" s="28"/>
      <c r="F283" s="36"/>
      <c r="G283" s="81">
        <f>G293+G296+G290+G284+G287+G299</f>
        <v>57317704</v>
      </c>
      <c r="H283" s="81">
        <f>H293+H296+H290+H284+H287+H299+H302</f>
        <v>2140555</v>
      </c>
      <c r="I283" s="81">
        <f t="shared" si="97"/>
        <v>59458259</v>
      </c>
      <c r="J283" s="81">
        <f t="shared" ref="J283:K283" si="136">J293+J296+J290+J284+J287+J299+J302</f>
        <v>59458259</v>
      </c>
      <c r="K283" s="81">
        <f t="shared" si="136"/>
        <v>31168860.98</v>
      </c>
      <c r="L283" s="127">
        <f t="shared" si="128"/>
        <v>0.52421415467277643</v>
      </c>
    </row>
    <row r="284" spans="1:12" ht="31.5" x14ac:dyDescent="0.2">
      <c r="A284" s="5" t="s">
        <v>108</v>
      </c>
      <c r="B284" s="37" t="s">
        <v>78</v>
      </c>
      <c r="C284" s="37" t="s">
        <v>9</v>
      </c>
      <c r="D284" s="37" t="s">
        <v>27</v>
      </c>
      <c r="E284" s="38" t="s">
        <v>142</v>
      </c>
      <c r="F284" s="39"/>
      <c r="G284" s="48">
        <f>G285</f>
        <v>8000</v>
      </c>
      <c r="H284" s="48">
        <f>H285</f>
        <v>0</v>
      </c>
      <c r="I284" s="48">
        <f t="shared" ref="I284:I345" si="137">SUM(G284:H284)</f>
        <v>8000</v>
      </c>
      <c r="J284" s="48">
        <f t="shared" ref="J284:K285" si="138">J285</f>
        <v>8000</v>
      </c>
      <c r="K284" s="48">
        <f t="shared" si="138"/>
        <v>0</v>
      </c>
      <c r="L284" s="128">
        <f t="shared" si="128"/>
        <v>0</v>
      </c>
    </row>
    <row r="285" spans="1:12" ht="47.25" x14ac:dyDescent="0.2">
      <c r="A285" s="18" t="s">
        <v>181</v>
      </c>
      <c r="B285" s="40" t="s">
        <v>78</v>
      </c>
      <c r="C285" s="40" t="s">
        <v>9</v>
      </c>
      <c r="D285" s="40" t="s">
        <v>27</v>
      </c>
      <c r="E285" s="41" t="s">
        <v>142</v>
      </c>
      <c r="F285" s="42" t="s">
        <v>10</v>
      </c>
      <c r="G285" s="58">
        <f>G286</f>
        <v>8000</v>
      </c>
      <c r="H285" s="58">
        <f>H286</f>
        <v>0</v>
      </c>
      <c r="I285" s="58">
        <f t="shared" si="137"/>
        <v>8000</v>
      </c>
      <c r="J285" s="58">
        <f t="shared" si="138"/>
        <v>8000</v>
      </c>
      <c r="K285" s="58">
        <f t="shared" si="138"/>
        <v>0</v>
      </c>
      <c r="L285" s="129">
        <f t="shared" si="128"/>
        <v>0</v>
      </c>
    </row>
    <row r="286" spans="1:12" ht="15.75" x14ac:dyDescent="0.2">
      <c r="A286" s="18" t="s">
        <v>276</v>
      </c>
      <c r="B286" s="40" t="s">
        <v>78</v>
      </c>
      <c r="C286" s="40" t="s">
        <v>9</v>
      </c>
      <c r="D286" s="40" t="s">
        <v>27</v>
      </c>
      <c r="E286" s="41" t="s">
        <v>142</v>
      </c>
      <c r="F286" s="42" t="s">
        <v>273</v>
      </c>
      <c r="G286" s="58">
        <f>8000</f>
        <v>8000</v>
      </c>
      <c r="H286" s="58"/>
      <c r="I286" s="58">
        <f t="shared" ref="I286" si="139">SUM(G286:H286)</f>
        <v>8000</v>
      </c>
      <c r="J286" s="58">
        <v>8000</v>
      </c>
      <c r="K286" s="58">
        <v>0</v>
      </c>
      <c r="L286" s="129">
        <f t="shared" si="128"/>
        <v>0</v>
      </c>
    </row>
    <row r="287" spans="1:12" ht="31.5" x14ac:dyDescent="0.2">
      <c r="A287" s="5" t="s">
        <v>107</v>
      </c>
      <c r="B287" s="37" t="s">
        <v>78</v>
      </c>
      <c r="C287" s="37" t="s">
        <v>9</v>
      </c>
      <c r="D287" s="37" t="s">
        <v>27</v>
      </c>
      <c r="E287" s="38" t="s">
        <v>157</v>
      </c>
      <c r="F287" s="39"/>
      <c r="G287" s="48">
        <f>G288</f>
        <v>12500</v>
      </c>
      <c r="H287" s="48">
        <f>H288</f>
        <v>0</v>
      </c>
      <c r="I287" s="48">
        <f t="shared" si="137"/>
        <v>12500</v>
      </c>
      <c r="J287" s="48">
        <f t="shared" ref="J287:K288" si="140">J288</f>
        <v>12500</v>
      </c>
      <c r="K287" s="48">
        <f t="shared" si="140"/>
        <v>2500</v>
      </c>
      <c r="L287" s="128">
        <f t="shared" si="128"/>
        <v>0.2</v>
      </c>
    </row>
    <row r="288" spans="1:12" ht="47.25" x14ac:dyDescent="0.2">
      <c r="A288" s="18" t="s">
        <v>181</v>
      </c>
      <c r="B288" s="40" t="s">
        <v>78</v>
      </c>
      <c r="C288" s="40" t="s">
        <v>9</v>
      </c>
      <c r="D288" s="40" t="s">
        <v>27</v>
      </c>
      <c r="E288" s="41" t="s">
        <v>157</v>
      </c>
      <c r="F288" s="42" t="s">
        <v>10</v>
      </c>
      <c r="G288" s="58">
        <f>G289</f>
        <v>12500</v>
      </c>
      <c r="H288" s="58">
        <f>H289</f>
        <v>0</v>
      </c>
      <c r="I288" s="58">
        <f t="shared" si="137"/>
        <v>12500</v>
      </c>
      <c r="J288" s="58">
        <f t="shared" si="140"/>
        <v>12500</v>
      </c>
      <c r="K288" s="58">
        <f t="shared" si="140"/>
        <v>2500</v>
      </c>
      <c r="L288" s="129">
        <f t="shared" si="128"/>
        <v>0.2</v>
      </c>
    </row>
    <row r="289" spans="1:12" ht="15.75" x14ac:dyDescent="0.2">
      <c r="A289" s="18" t="s">
        <v>276</v>
      </c>
      <c r="B289" s="40" t="s">
        <v>78</v>
      </c>
      <c r="C289" s="40" t="s">
        <v>9</v>
      </c>
      <c r="D289" s="40" t="s">
        <v>27</v>
      </c>
      <c r="E289" s="41" t="s">
        <v>157</v>
      </c>
      <c r="F289" s="42" t="s">
        <v>273</v>
      </c>
      <c r="G289" s="58">
        <v>12500</v>
      </c>
      <c r="H289" s="58"/>
      <c r="I289" s="58">
        <f t="shared" ref="I289" si="141">SUM(G289:H289)</f>
        <v>12500</v>
      </c>
      <c r="J289" s="58">
        <v>12500</v>
      </c>
      <c r="K289" s="58">
        <v>2500</v>
      </c>
      <c r="L289" s="129">
        <f t="shared" si="128"/>
        <v>0.2</v>
      </c>
    </row>
    <row r="290" spans="1:12" ht="31.5" x14ac:dyDescent="0.2">
      <c r="A290" s="5" t="s">
        <v>147</v>
      </c>
      <c r="B290" s="37" t="s">
        <v>78</v>
      </c>
      <c r="C290" s="37" t="s">
        <v>9</v>
      </c>
      <c r="D290" s="37" t="s">
        <v>27</v>
      </c>
      <c r="E290" s="38" t="s">
        <v>148</v>
      </c>
      <c r="F290" s="39"/>
      <c r="G290" s="48">
        <f>G291</f>
        <v>20000</v>
      </c>
      <c r="H290" s="48">
        <f>H291</f>
        <v>0</v>
      </c>
      <c r="I290" s="48">
        <f t="shared" si="137"/>
        <v>20000</v>
      </c>
      <c r="J290" s="48">
        <f t="shared" ref="J290:K291" si="142">J291</f>
        <v>20000</v>
      </c>
      <c r="K290" s="48">
        <f t="shared" si="142"/>
        <v>0</v>
      </c>
      <c r="L290" s="128">
        <f t="shared" si="128"/>
        <v>0</v>
      </c>
    </row>
    <row r="291" spans="1:12" ht="47.25" x14ac:dyDescent="0.2">
      <c r="A291" s="18" t="s">
        <v>181</v>
      </c>
      <c r="B291" s="40" t="s">
        <v>78</v>
      </c>
      <c r="C291" s="40" t="s">
        <v>9</v>
      </c>
      <c r="D291" s="40" t="s">
        <v>27</v>
      </c>
      <c r="E291" s="41" t="s">
        <v>148</v>
      </c>
      <c r="F291" s="42" t="s">
        <v>10</v>
      </c>
      <c r="G291" s="58">
        <f>G292</f>
        <v>20000</v>
      </c>
      <c r="H291" s="58">
        <f>H292</f>
        <v>0</v>
      </c>
      <c r="I291" s="58">
        <f t="shared" si="137"/>
        <v>20000</v>
      </c>
      <c r="J291" s="58">
        <f t="shared" si="142"/>
        <v>20000</v>
      </c>
      <c r="K291" s="58">
        <f t="shared" si="142"/>
        <v>0</v>
      </c>
      <c r="L291" s="129">
        <f t="shared" si="128"/>
        <v>0</v>
      </c>
    </row>
    <row r="292" spans="1:12" ht="15.75" x14ac:dyDescent="0.2">
      <c r="A292" s="18" t="s">
        <v>276</v>
      </c>
      <c r="B292" s="40" t="s">
        <v>78</v>
      </c>
      <c r="C292" s="40" t="s">
        <v>9</v>
      </c>
      <c r="D292" s="40" t="s">
        <v>27</v>
      </c>
      <c r="E292" s="41" t="s">
        <v>148</v>
      </c>
      <c r="F292" s="42" t="s">
        <v>273</v>
      </c>
      <c r="G292" s="58">
        <v>20000</v>
      </c>
      <c r="H292" s="58"/>
      <c r="I292" s="58">
        <f t="shared" ref="I292" si="143">SUM(G292:H292)</f>
        <v>20000</v>
      </c>
      <c r="J292" s="58">
        <v>20000</v>
      </c>
      <c r="K292" s="58">
        <v>0</v>
      </c>
      <c r="L292" s="129">
        <f t="shared" si="128"/>
        <v>0</v>
      </c>
    </row>
    <row r="293" spans="1:12" ht="15.75" x14ac:dyDescent="0.2">
      <c r="A293" s="5" t="s">
        <v>103</v>
      </c>
      <c r="B293" s="37" t="s">
        <v>78</v>
      </c>
      <c r="C293" s="37" t="s">
        <v>9</v>
      </c>
      <c r="D293" s="37" t="s">
        <v>27</v>
      </c>
      <c r="E293" s="37" t="s">
        <v>188</v>
      </c>
      <c r="F293" s="39"/>
      <c r="G293" s="48">
        <f>G294</f>
        <v>13632228</v>
      </c>
      <c r="H293" s="48">
        <f>H294</f>
        <v>2099897</v>
      </c>
      <c r="I293" s="48">
        <f t="shared" si="137"/>
        <v>15732125</v>
      </c>
      <c r="J293" s="48">
        <f t="shared" ref="J293:K294" si="144">J294</f>
        <v>15732125</v>
      </c>
      <c r="K293" s="48">
        <f t="shared" si="144"/>
        <v>7692160.9800000004</v>
      </c>
      <c r="L293" s="128">
        <f t="shared" si="128"/>
        <v>0.48894608833835229</v>
      </c>
    </row>
    <row r="294" spans="1:12" ht="47.25" x14ac:dyDescent="0.2">
      <c r="A294" s="18" t="s">
        <v>181</v>
      </c>
      <c r="B294" s="40" t="s">
        <v>78</v>
      </c>
      <c r="C294" s="40" t="s">
        <v>9</v>
      </c>
      <c r="D294" s="40" t="s">
        <v>27</v>
      </c>
      <c r="E294" s="40" t="s">
        <v>188</v>
      </c>
      <c r="F294" s="42" t="s">
        <v>10</v>
      </c>
      <c r="G294" s="58">
        <f>G295</f>
        <v>13632228</v>
      </c>
      <c r="H294" s="58">
        <f>H295</f>
        <v>2099897</v>
      </c>
      <c r="I294" s="58">
        <f t="shared" si="137"/>
        <v>15732125</v>
      </c>
      <c r="J294" s="58">
        <f t="shared" si="144"/>
        <v>15732125</v>
      </c>
      <c r="K294" s="58">
        <f t="shared" si="144"/>
        <v>7692160.9800000004</v>
      </c>
      <c r="L294" s="129">
        <f t="shared" si="128"/>
        <v>0.48894608833835229</v>
      </c>
    </row>
    <row r="295" spans="1:12" ht="15.75" x14ac:dyDescent="0.25">
      <c r="A295" s="110" t="s">
        <v>276</v>
      </c>
      <c r="B295" s="40" t="s">
        <v>78</v>
      </c>
      <c r="C295" s="40" t="s">
        <v>9</v>
      </c>
      <c r="D295" s="40" t="s">
        <v>27</v>
      </c>
      <c r="E295" s="40" t="s">
        <v>188</v>
      </c>
      <c r="F295" s="42" t="s">
        <v>273</v>
      </c>
      <c r="G295" s="58">
        <f>13242659+389569</f>
        <v>13632228</v>
      </c>
      <c r="H295" s="58">
        <f>-180712+1599262+681347</f>
        <v>2099897</v>
      </c>
      <c r="I295" s="58">
        <f t="shared" ref="I295" si="145">SUM(G295:H295)</f>
        <v>15732125</v>
      </c>
      <c r="J295" s="58">
        <v>15732125</v>
      </c>
      <c r="K295" s="58">
        <v>7692160.9800000004</v>
      </c>
      <c r="L295" s="129">
        <f t="shared" si="128"/>
        <v>0.48894608833835229</v>
      </c>
    </row>
    <row r="296" spans="1:12" ht="117" customHeight="1" x14ac:dyDescent="0.2">
      <c r="A296" s="16" t="s">
        <v>111</v>
      </c>
      <c r="B296" s="37" t="s">
        <v>78</v>
      </c>
      <c r="C296" s="37" t="s">
        <v>9</v>
      </c>
      <c r="D296" s="37" t="s">
        <v>27</v>
      </c>
      <c r="E296" s="38" t="s">
        <v>189</v>
      </c>
      <c r="F296" s="39"/>
      <c r="G296" s="48">
        <f>G297</f>
        <v>42750876</v>
      </c>
      <c r="H296" s="48">
        <f>H297</f>
        <v>0</v>
      </c>
      <c r="I296" s="48">
        <f t="shared" si="137"/>
        <v>42750876</v>
      </c>
      <c r="J296" s="48">
        <f t="shared" ref="J296:K297" si="146">J297</f>
        <v>42750876</v>
      </c>
      <c r="K296" s="48">
        <f t="shared" si="146"/>
        <v>22865042</v>
      </c>
      <c r="L296" s="128">
        <f t="shared" si="128"/>
        <v>0.53484382401895114</v>
      </c>
    </row>
    <row r="297" spans="1:12" ht="47.25" x14ac:dyDescent="0.2">
      <c r="A297" s="18" t="s">
        <v>181</v>
      </c>
      <c r="B297" s="40" t="s">
        <v>78</v>
      </c>
      <c r="C297" s="40" t="s">
        <v>9</v>
      </c>
      <c r="D297" s="40" t="s">
        <v>27</v>
      </c>
      <c r="E297" s="41" t="s">
        <v>189</v>
      </c>
      <c r="F297" s="42" t="s">
        <v>10</v>
      </c>
      <c r="G297" s="58">
        <f>G298</f>
        <v>42750876</v>
      </c>
      <c r="H297" s="58">
        <f>H298</f>
        <v>0</v>
      </c>
      <c r="I297" s="58">
        <f t="shared" si="137"/>
        <v>42750876</v>
      </c>
      <c r="J297" s="58">
        <f t="shared" si="146"/>
        <v>42750876</v>
      </c>
      <c r="K297" s="58">
        <f t="shared" si="146"/>
        <v>22865042</v>
      </c>
      <c r="L297" s="129">
        <f t="shared" si="128"/>
        <v>0.53484382401895114</v>
      </c>
    </row>
    <row r="298" spans="1:12" ht="18.75" customHeight="1" x14ac:dyDescent="0.25">
      <c r="A298" s="110" t="s">
        <v>276</v>
      </c>
      <c r="B298" s="40" t="s">
        <v>78</v>
      </c>
      <c r="C298" s="40" t="s">
        <v>9</v>
      </c>
      <c r="D298" s="40" t="s">
        <v>27</v>
      </c>
      <c r="E298" s="41" t="s">
        <v>189</v>
      </c>
      <c r="F298" s="42" t="s">
        <v>273</v>
      </c>
      <c r="G298" s="58">
        <v>42750876</v>
      </c>
      <c r="H298" s="58"/>
      <c r="I298" s="58">
        <f t="shared" ref="I298" si="147">SUM(G298:H298)</f>
        <v>42750876</v>
      </c>
      <c r="J298" s="58">
        <v>42750876</v>
      </c>
      <c r="K298" s="58">
        <v>22865042</v>
      </c>
      <c r="L298" s="129">
        <f t="shared" si="128"/>
        <v>0.53484382401895114</v>
      </c>
    </row>
    <row r="299" spans="1:12" s="31" customFormat="1" ht="35.25" customHeight="1" x14ac:dyDescent="0.2">
      <c r="A299" s="5" t="s">
        <v>227</v>
      </c>
      <c r="B299" s="37" t="s">
        <v>78</v>
      </c>
      <c r="C299" s="37" t="s">
        <v>9</v>
      </c>
      <c r="D299" s="37" t="s">
        <v>27</v>
      </c>
      <c r="E299" s="38" t="s">
        <v>228</v>
      </c>
      <c r="F299" s="39"/>
      <c r="G299" s="48">
        <f>G300</f>
        <v>894100</v>
      </c>
      <c r="H299" s="48">
        <f>H300</f>
        <v>0</v>
      </c>
      <c r="I299" s="48">
        <f t="shared" si="137"/>
        <v>894100</v>
      </c>
      <c r="J299" s="48">
        <f t="shared" ref="J299:K300" si="148">J300</f>
        <v>894100</v>
      </c>
      <c r="K299" s="48">
        <f t="shared" si="148"/>
        <v>568500</v>
      </c>
      <c r="L299" s="128">
        <f t="shared" si="128"/>
        <v>0.63583491779443013</v>
      </c>
    </row>
    <row r="300" spans="1:12" ht="54" customHeight="1" x14ac:dyDescent="0.2">
      <c r="A300" s="18" t="s">
        <v>181</v>
      </c>
      <c r="B300" s="40" t="s">
        <v>78</v>
      </c>
      <c r="C300" s="40" t="s">
        <v>9</v>
      </c>
      <c r="D300" s="40" t="s">
        <v>27</v>
      </c>
      <c r="E300" s="41" t="s">
        <v>228</v>
      </c>
      <c r="F300" s="42" t="s">
        <v>10</v>
      </c>
      <c r="G300" s="58">
        <f>G301</f>
        <v>894100</v>
      </c>
      <c r="H300" s="58">
        <f>H301</f>
        <v>0</v>
      </c>
      <c r="I300" s="58">
        <f t="shared" si="137"/>
        <v>894100</v>
      </c>
      <c r="J300" s="58">
        <f t="shared" si="148"/>
        <v>894100</v>
      </c>
      <c r="K300" s="58">
        <f t="shared" si="148"/>
        <v>568500</v>
      </c>
      <c r="L300" s="129">
        <f t="shared" si="128"/>
        <v>0.63583491779443013</v>
      </c>
    </row>
    <row r="301" spans="1:12" ht="21" customHeight="1" x14ac:dyDescent="0.25">
      <c r="A301" s="110" t="s">
        <v>276</v>
      </c>
      <c r="B301" s="40" t="s">
        <v>78</v>
      </c>
      <c r="C301" s="40" t="s">
        <v>9</v>
      </c>
      <c r="D301" s="40" t="s">
        <v>27</v>
      </c>
      <c r="E301" s="41" t="s">
        <v>228</v>
      </c>
      <c r="F301" s="42" t="s">
        <v>273</v>
      </c>
      <c r="G301" s="58">
        <v>894100</v>
      </c>
      <c r="H301" s="58"/>
      <c r="I301" s="58">
        <f t="shared" ref="I301" si="149">SUM(G301:H301)</f>
        <v>894100</v>
      </c>
      <c r="J301" s="58">
        <v>894100</v>
      </c>
      <c r="K301" s="58">
        <v>568500</v>
      </c>
      <c r="L301" s="129">
        <f t="shared" si="128"/>
        <v>0.63583491779443013</v>
      </c>
    </row>
    <row r="302" spans="1:12" ht="34.9" customHeight="1" x14ac:dyDescent="0.2">
      <c r="A302" s="71" t="s">
        <v>221</v>
      </c>
      <c r="B302" s="37" t="s">
        <v>78</v>
      </c>
      <c r="C302" s="37" t="s">
        <v>9</v>
      </c>
      <c r="D302" s="37" t="s">
        <v>27</v>
      </c>
      <c r="E302" s="38" t="s">
        <v>222</v>
      </c>
      <c r="F302" s="39"/>
      <c r="G302" s="77"/>
      <c r="H302" s="48">
        <f>H303</f>
        <v>40658</v>
      </c>
      <c r="I302" s="48">
        <f t="shared" si="137"/>
        <v>40658</v>
      </c>
      <c r="J302" s="48">
        <f t="shared" ref="J302:K303" si="150">J303</f>
        <v>40658</v>
      </c>
      <c r="K302" s="48">
        <f t="shared" si="150"/>
        <v>40658</v>
      </c>
      <c r="L302" s="128">
        <f t="shared" si="128"/>
        <v>1</v>
      </c>
    </row>
    <row r="303" spans="1:12" ht="33" customHeight="1" x14ac:dyDescent="0.2">
      <c r="A303" s="18" t="s">
        <v>181</v>
      </c>
      <c r="B303" s="40" t="s">
        <v>78</v>
      </c>
      <c r="C303" s="40" t="s">
        <v>9</v>
      </c>
      <c r="D303" s="40" t="s">
        <v>27</v>
      </c>
      <c r="E303" s="41" t="s">
        <v>222</v>
      </c>
      <c r="F303" s="42" t="s">
        <v>10</v>
      </c>
      <c r="G303" s="78"/>
      <c r="H303" s="58">
        <f>H304</f>
        <v>40658</v>
      </c>
      <c r="I303" s="58">
        <f t="shared" si="137"/>
        <v>40658</v>
      </c>
      <c r="J303" s="58">
        <f t="shared" si="150"/>
        <v>40658</v>
      </c>
      <c r="K303" s="58">
        <f t="shared" si="150"/>
        <v>40658</v>
      </c>
      <c r="L303" s="129">
        <f t="shared" si="128"/>
        <v>1</v>
      </c>
    </row>
    <row r="304" spans="1:12" ht="18" customHeight="1" x14ac:dyDescent="0.25">
      <c r="A304" s="110" t="s">
        <v>276</v>
      </c>
      <c r="B304" s="40" t="s">
        <v>78</v>
      </c>
      <c r="C304" s="40" t="s">
        <v>9</v>
      </c>
      <c r="D304" s="40" t="s">
        <v>27</v>
      </c>
      <c r="E304" s="41" t="s">
        <v>222</v>
      </c>
      <c r="F304" s="42" t="s">
        <v>273</v>
      </c>
      <c r="G304" s="78"/>
      <c r="H304" s="58">
        <v>40658</v>
      </c>
      <c r="I304" s="58">
        <f t="shared" si="137"/>
        <v>40658</v>
      </c>
      <c r="J304" s="58">
        <v>40658</v>
      </c>
      <c r="K304" s="58">
        <v>40658</v>
      </c>
      <c r="L304" s="129">
        <f t="shared" si="128"/>
        <v>1</v>
      </c>
    </row>
    <row r="305" spans="1:12" ht="33" customHeight="1" x14ac:dyDescent="0.2">
      <c r="A305" s="4" t="s">
        <v>92</v>
      </c>
      <c r="B305" s="32" t="s">
        <v>78</v>
      </c>
      <c r="C305" s="32" t="s">
        <v>9</v>
      </c>
      <c r="D305" s="32" t="s">
        <v>9</v>
      </c>
      <c r="E305" s="28"/>
      <c r="F305" s="36"/>
      <c r="G305" s="81">
        <f>G315+G312+G309</f>
        <v>386720</v>
      </c>
      <c r="H305" s="81">
        <f>H315+H312+H309+H306</f>
        <v>504000</v>
      </c>
      <c r="I305" s="81">
        <f t="shared" si="137"/>
        <v>890720</v>
      </c>
      <c r="J305" s="81">
        <f t="shared" ref="J305:K305" si="151">J315+J312+J309+J306</f>
        <v>890720</v>
      </c>
      <c r="K305" s="81">
        <f t="shared" si="151"/>
        <v>674116</v>
      </c>
      <c r="L305" s="127">
        <f t="shared" si="128"/>
        <v>0.75682144781749594</v>
      </c>
    </row>
    <row r="306" spans="1:12" ht="36.6" customHeight="1" x14ac:dyDescent="0.2">
      <c r="A306" s="71" t="s">
        <v>223</v>
      </c>
      <c r="B306" s="37" t="s">
        <v>78</v>
      </c>
      <c r="C306" s="37" t="s">
        <v>9</v>
      </c>
      <c r="D306" s="37" t="s">
        <v>9</v>
      </c>
      <c r="E306" s="38" t="s">
        <v>224</v>
      </c>
      <c r="F306" s="39"/>
      <c r="G306" s="77"/>
      <c r="H306" s="48">
        <f>H307</f>
        <v>504000</v>
      </c>
      <c r="I306" s="48">
        <f t="shared" si="137"/>
        <v>504000</v>
      </c>
      <c r="J306" s="48">
        <f t="shared" ref="J306:K307" si="152">J307</f>
        <v>504000</v>
      </c>
      <c r="K306" s="48">
        <f t="shared" si="152"/>
        <v>504000</v>
      </c>
      <c r="L306" s="128">
        <f t="shared" si="128"/>
        <v>1</v>
      </c>
    </row>
    <row r="307" spans="1:12" ht="37.15" customHeight="1" x14ac:dyDescent="0.2">
      <c r="A307" s="18" t="s">
        <v>181</v>
      </c>
      <c r="B307" s="40" t="s">
        <v>78</v>
      </c>
      <c r="C307" s="40" t="s">
        <v>9</v>
      </c>
      <c r="D307" s="40" t="s">
        <v>9</v>
      </c>
      <c r="E307" s="41" t="s">
        <v>224</v>
      </c>
      <c r="F307" s="42" t="s">
        <v>10</v>
      </c>
      <c r="G307" s="76"/>
      <c r="H307" s="58">
        <f>H308</f>
        <v>504000</v>
      </c>
      <c r="I307" s="58">
        <f t="shared" si="137"/>
        <v>504000</v>
      </c>
      <c r="J307" s="58">
        <f t="shared" si="152"/>
        <v>504000</v>
      </c>
      <c r="K307" s="58">
        <f t="shared" si="152"/>
        <v>504000</v>
      </c>
      <c r="L307" s="129">
        <f t="shared" si="128"/>
        <v>1</v>
      </c>
    </row>
    <row r="308" spans="1:12" ht="22.9" customHeight="1" x14ac:dyDescent="0.25">
      <c r="A308" s="110" t="s">
        <v>276</v>
      </c>
      <c r="B308" s="40" t="s">
        <v>78</v>
      </c>
      <c r="C308" s="40" t="s">
        <v>9</v>
      </c>
      <c r="D308" s="40" t="s">
        <v>9</v>
      </c>
      <c r="E308" s="41" t="s">
        <v>224</v>
      </c>
      <c r="F308" s="42" t="s">
        <v>273</v>
      </c>
      <c r="G308" s="76"/>
      <c r="H308" s="58">
        <v>504000</v>
      </c>
      <c r="I308" s="58">
        <f t="shared" si="137"/>
        <v>504000</v>
      </c>
      <c r="J308" s="58">
        <v>504000</v>
      </c>
      <c r="K308" s="58">
        <v>504000</v>
      </c>
      <c r="L308" s="129">
        <f t="shared" si="128"/>
        <v>1</v>
      </c>
    </row>
    <row r="309" spans="1:12" s="31" customFormat="1" ht="48" customHeight="1" x14ac:dyDescent="0.2">
      <c r="A309" s="104" t="s">
        <v>226</v>
      </c>
      <c r="B309" s="92" t="s">
        <v>78</v>
      </c>
      <c r="C309" s="92" t="s">
        <v>9</v>
      </c>
      <c r="D309" s="92" t="s">
        <v>9</v>
      </c>
      <c r="E309" s="105" t="s">
        <v>225</v>
      </c>
      <c r="F309" s="106"/>
      <c r="G309" s="48">
        <f>G310</f>
        <v>225720</v>
      </c>
      <c r="H309" s="48">
        <f>H310</f>
        <v>0</v>
      </c>
      <c r="I309" s="48">
        <f t="shared" si="137"/>
        <v>225720</v>
      </c>
      <c r="J309" s="48">
        <f t="shared" ref="J309:K310" si="153">J310</f>
        <v>225720</v>
      </c>
      <c r="K309" s="48">
        <f t="shared" si="153"/>
        <v>67716</v>
      </c>
      <c r="L309" s="128">
        <f t="shared" si="128"/>
        <v>0.3</v>
      </c>
    </row>
    <row r="310" spans="1:12" ht="36" customHeight="1" x14ac:dyDescent="0.2">
      <c r="A310" s="95" t="s">
        <v>181</v>
      </c>
      <c r="B310" s="96" t="s">
        <v>78</v>
      </c>
      <c r="C310" s="96" t="s">
        <v>9</v>
      </c>
      <c r="D310" s="96" t="s">
        <v>9</v>
      </c>
      <c r="E310" s="107" t="s">
        <v>225</v>
      </c>
      <c r="F310" s="98" t="s">
        <v>10</v>
      </c>
      <c r="G310" s="58">
        <f>G311</f>
        <v>225720</v>
      </c>
      <c r="H310" s="58">
        <f>H311</f>
        <v>0</v>
      </c>
      <c r="I310" s="58">
        <f t="shared" si="137"/>
        <v>225720</v>
      </c>
      <c r="J310" s="58">
        <f t="shared" si="153"/>
        <v>225720</v>
      </c>
      <c r="K310" s="58">
        <f t="shared" si="153"/>
        <v>67716</v>
      </c>
      <c r="L310" s="129">
        <f t="shared" si="128"/>
        <v>0.3</v>
      </c>
    </row>
    <row r="311" spans="1:12" ht="18" customHeight="1" x14ac:dyDescent="0.25">
      <c r="A311" s="110" t="s">
        <v>276</v>
      </c>
      <c r="B311" s="96" t="s">
        <v>78</v>
      </c>
      <c r="C311" s="96" t="s">
        <v>9</v>
      </c>
      <c r="D311" s="96" t="s">
        <v>9</v>
      </c>
      <c r="E311" s="107" t="s">
        <v>225</v>
      </c>
      <c r="F311" s="98" t="s">
        <v>273</v>
      </c>
      <c r="G311" s="58">
        <v>225720</v>
      </c>
      <c r="H311" s="58"/>
      <c r="I311" s="58">
        <f t="shared" ref="I311" si="154">SUM(G311:H311)</f>
        <v>225720</v>
      </c>
      <c r="J311" s="58">
        <v>225720</v>
      </c>
      <c r="K311" s="58">
        <v>67716</v>
      </c>
      <c r="L311" s="129">
        <f t="shared" si="128"/>
        <v>0.3</v>
      </c>
    </row>
    <row r="312" spans="1:12" s="31" customFormat="1" ht="31.5" x14ac:dyDescent="0.2">
      <c r="A312" s="5" t="s">
        <v>208</v>
      </c>
      <c r="B312" s="37" t="s">
        <v>78</v>
      </c>
      <c r="C312" s="37" t="s">
        <v>9</v>
      </c>
      <c r="D312" s="37" t="s">
        <v>9</v>
      </c>
      <c r="E312" s="38" t="s">
        <v>209</v>
      </c>
      <c r="F312" s="39"/>
      <c r="G312" s="48">
        <f>G313</f>
        <v>23000</v>
      </c>
      <c r="H312" s="48">
        <f>H313</f>
        <v>0</v>
      </c>
      <c r="I312" s="48">
        <f t="shared" si="137"/>
        <v>23000</v>
      </c>
      <c r="J312" s="48">
        <f t="shared" ref="J312:K313" si="155">J313</f>
        <v>23000</v>
      </c>
      <c r="K312" s="48">
        <f t="shared" si="155"/>
        <v>0</v>
      </c>
      <c r="L312" s="128">
        <f t="shared" si="128"/>
        <v>0</v>
      </c>
    </row>
    <row r="313" spans="1:12" s="9" customFormat="1" ht="47.25" x14ac:dyDescent="0.2">
      <c r="A313" s="18" t="s">
        <v>181</v>
      </c>
      <c r="B313" s="40" t="s">
        <v>78</v>
      </c>
      <c r="C313" s="40" t="s">
        <v>9</v>
      </c>
      <c r="D313" s="40" t="s">
        <v>9</v>
      </c>
      <c r="E313" s="41" t="s">
        <v>209</v>
      </c>
      <c r="F313" s="42" t="s">
        <v>10</v>
      </c>
      <c r="G313" s="58">
        <f>G314</f>
        <v>23000</v>
      </c>
      <c r="H313" s="58">
        <f>H314</f>
        <v>0</v>
      </c>
      <c r="I313" s="58">
        <f t="shared" si="137"/>
        <v>23000</v>
      </c>
      <c r="J313" s="58">
        <f t="shared" si="155"/>
        <v>23000</v>
      </c>
      <c r="K313" s="58">
        <f t="shared" si="155"/>
        <v>0</v>
      </c>
      <c r="L313" s="129">
        <f t="shared" si="128"/>
        <v>0</v>
      </c>
    </row>
    <row r="314" spans="1:12" s="9" customFormat="1" ht="15.75" x14ac:dyDescent="0.25">
      <c r="A314" s="110" t="s">
        <v>276</v>
      </c>
      <c r="B314" s="40" t="s">
        <v>78</v>
      </c>
      <c r="C314" s="40" t="s">
        <v>9</v>
      </c>
      <c r="D314" s="40" t="s">
        <v>9</v>
      </c>
      <c r="E314" s="41" t="s">
        <v>209</v>
      </c>
      <c r="F314" s="42" t="s">
        <v>273</v>
      </c>
      <c r="G314" s="58">
        <v>23000</v>
      </c>
      <c r="H314" s="58"/>
      <c r="I314" s="58">
        <f t="shared" ref="I314" si="156">SUM(G314:H314)</f>
        <v>23000</v>
      </c>
      <c r="J314" s="58">
        <v>23000</v>
      </c>
      <c r="K314" s="58">
        <v>0</v>
      </c>
      <c r="L314" s="129">
        <f t="shared" si="128"/>
        <v>0</v>
      </c>
    </row>
    <row r="315" spans="1:12" ht="34.9" customHeight="1" x14ac:dyDescent="0.2">
      <c r="A315" s="5" t="s">
        <v>257</v>
      </c>
      <c r="B315" s="37" t="s">
        <v>78</v>
      </c>
      <c r="C315" s="37" t="s">
        <v>9</v>
      </c>
      <c r="D315" s="37" t="s">
        <v>9</v>
      </c>
      <c r="E315" s="38" t="s">
        <v>174</v>
      </c>
      <c r="F315" s="39"/>
      <c r="G315" s="48">
        <f>G316</f>
        <v>138000</v>
      </c>
      <c r="H315" s="48">
        <f>H316</f>
        <v>0</v>
      </c>
      <c r="I315" s="48">
        <f t="shared" si="137"/>
        <v>138000</v>
      </c>
      <c r="J315" s="48">
        <f t="shared" ref="J315:K316" si="157">J316</f>
        <v>138000</v>
      </c>
      <c r="K315" s="48">
        <f t="shared" si="157"/>
        <v>102400</v>
      </c>
      <c r="L315" s="128">
        <f t="shared" si="128"/>
        <v>0.74202898550724639</v>
      </c>
    </row>
    <row r="316" spans="1:12" ht="31.5" x14ac:dyDescent="0.2">
      <c r="A316" s="18" t="s">
        <v>131</v>
      </c>
      <c r="B316" s="40" t="s">
        <v>78</v>
      </c>
      <c r="C316" s="40" t="s">
        <v>9</v>
      </c>
      <c r="D316" s="40" t="s">
        <v>9</v>
      </c>
      <c r="E316" s="41" t="s">
        <v>174</v>
      </c>
      <c r="F316" s="42" t="s">
        <v>30</v>
      </c>
      <c r="G316" s="58">
        <f>G317</f>
        <v>138000</v>
      </c>
      <c r="H316" s="58">
        <f>H317</f>
        <v>0</v>
      </c>
      <c r="I316" s="58">
        <f t="shared" si="137"/>
        <v>138000</v>
      </c>
      <c r="J316" s="58">
        <f t="shared" si="157"/>
        <v>138000</v>
      </c>
      <c r="K316" s="58">
        <f t="shared" si="157"/>
        <v>102400</v>
      </c>
      <c r="L316" s="129">
        <f t="shared" si="128"/>
        <v>0.74202898550724639</v>
      </c>
    </row>
    <row r="317" spans="1:12" ht="47.25" x14ac:dyDescent="0.2">
      <c r="A317" s="18" t="s">
        <v>206</v>
      </c>
      <c r="B317" s="40" t="s">
        <v>78</v>
      </c>
      <c r="C317" s="40" t="s">
        <v>9</v>
      </c>
      <c r="D317" s="40" t="s">
        <v>9</v>
      </c>
      <c r="E317" s="41" t="s">
        <v>174</v>
      </c>
      <c r="F317" s="42" t="s">
        <v>31</v>
      </c>
      <c r="G317" s="58">
        <v>138000</v>
      </c>
      <c r="H317" s="58"/>
      <c r="I317" s="58">
        <f t="shared" si="137"/>
        <v>138000</v>
      </c>
      <c r="J317" s="58">
        <v>138000</v>
      </c>
      <c r="K317" s="58">
        <v>102400</v>
      </c>
      <c r="L317" s="129">
        <f t="shared" si="128"/>
        <v>0.74202898550724639</v>
      </c>
    </row>
    <row r="318" spans="1:12" ht="16.899999999999999" customHeight="1" x14ac:dyDescent="0.2">
      <c r="A318" s="18" t="s">
        <v>181</v>
      </c>
      <c r="B318" s="40" t="s">
        <v>78</v>
      </c>
      <c r="C318" s="40" t="s">
        <v>9</v>
      </c>
      <c r="D318" s="40" t="s">
        <v>9</v>
      </c>
      <c r="E318" s="41" t="s">
        <v>174</v>
      </c>
      <c r="F318" s="42" t="s">
        <v>10</v>
      </c>
      <c r="G318" s="78"/>
      <c r="H318" s="78"/>
      <c r="I318" s="58">
        <f t="shared" si="137"/>
        <v>0</v>
      </c>
      <c r="J318" s="58"/>
      <c r="K318" s="58"/>
      <c r="L318" s="129" t="e">
        <f t="shared" si="128"/>
        <v>#DIV/0!</v>
      </c>
    </row>
    <row r="319" spans="1:12" ht="21.6" customHeight="1" x14ac:dyDescent="0.2">
      <c r="A319" s="18" t="s">
        <v>159</v>
      </c>
      <c r="B319" s="40" t="s">
        <v>78</v>
      </c>
      <c r="C319" s="40" t="s">
        <v>9</v>
      </c>
      <c r="D319" s="40" t="s">
        <v>9</v>
      </c>
      <c r="E319" s="41" t="s">
        <v>174</v>
      </c>
      <c r="F319" s="42" t="s">
        <v>11</v>
      </c>
      <c r="G319" s="78"/>
      <c r="H319" s="78"/>
      <c r="I319" s="58">
        <f t="shared" si="137"/>
        <v>0</v>
      </c>
      <c r="J319" s="58"/>
      <c r="K319" s="58"/>
      <c r="L319" s="129" t="e">
        <f t="shared" si="128"/>
        <v>#DIV/0!</v>
      </c>
    </row>
    <row r="320" spans="1:12" ht="15.75" x14ac:dyDescent="0.2">
      <c r="A320" s="4" t="s">
        <v>67</v>
      </c>
      <c r="B320" s="32" t="s">
        <v>78</v>
      </c>
      <c r="C320" s="32" t="s">
        <v>9</v>
      </c>
      <c r="D320" s="32" t="s">
        <v>22</v>
      </c>
      <c r="E320" s="28"/>
      <c r="F320" s="36"/>
      <c r="G320" s="81">
        <f>G321+G324+G327+G330+G337+G342+G345</f>
        <v>11869431</v>
      </c>
      <c r="H320" s="81">
        <f>H321+H324+H327+H330+H337+H342+H345</f>
        <v>0</v>
      </c>
      <c r="I320" s="81">
        <f t="shared" si="137"/>
        <v>11869431</v>
      </c>
      <c r="J320" s="81">
        <f t="shared" ref="J320:K320" si="158">J321+J324+J327+J330+J337+J342+J345</f>
        <v>11869431</v>
      </c>
      <c r="K320" s="81">
        <f t="shared" si="158"/>
        <v>5047607.3599999994</v>
      </c>
      <c r="L320" s="127">
        <f t="shared" si="128"/>
        <v>0.42526110645067983</v>
      </c>
    </row>
    <row r="321" spans="1:12" ht="36" customHeight="1" x14ac:dyDescent="0.2">
      <c r="A321" s="5" t="s">
        <v>108</v>
      </c>
      <c r="B321" s="37" t="s">
        <v>78</v>
      </c>
      <c r="C321" s="37" t="s">
        <v>9</v>
      </c>
      <c r="D321" s="37" t="s">
        <v>22</v>
      </c>
      <c r="E321" s="38" t="s">
        <v>142</v>
      </c>
      <c r="F321" s="39"/>
      <c r="G321" s="48">
        <f>G322</f>
        <v>500</v>
      </c>
      <c r="H321" s="48">
        <f>H322</f>
        <v>0</v>
      </c>
      <c r="I321" s="48">
        <f t="shared" si="137"/>
        <v>500</v>
      </c>
      <c r="J321" s="48">
        <f t="shared" ref="J321:K322" si="159">J322</f>
        <v>500</v>
      </c>
      <c r="K321" s="48">
        <f t="shared" si="159"/>
        <v>0</v>
      </c>
      <c r="L321" s="128">
        <f t="shared" si="128"/>
        <v>0</v>
      </c>
    </row>
    <row r="322" spans="1:12" s="9" customFormat="1" ht="36" customHeight="1" x14ac:dyDescent="0.2">
      <c r="A322" s="18" t="s">
        <v>131</v>
      </c>
      <c r="B322" s="40" t="s">
        <v>78</v>
      </c>
      <c r="C322" s="40" t="s">
        <v>9</v>
      </c>
      <c r="D322" s="40" t="s">
        <v>22</v>
      </c>
      <c r="E322" s="41" t="s">
        <v>142</v>
      </c>
      <c r="F322" s="42" t="s">
        <v>30</v>
      </c>
      <c r="G322" s="58">
        <f>G323</f>
        <v>500</v>
      </c>
      <c r="H322" s="58">
        <f>H323</f>
        <v>0</v>
      </c>
      <c r="I322" s="58">
        <f t="shared" si="137"/>
        <v>500</v>
      </c>
      <c r="J322" s="58">
        <f t="shared" si="159"/>
        <v>500</v>
      </c>
      <c r="K322" s="58">
        <f t="shared" si="159"/>
        <v>0</v>
      </c>
      <c r="L322" s="129">
        <f t="shared" si="128"/>
        <v>0</v>
      </c>
    </row>
    <row r="323" spans="1:12" s="9" customFormat="1" ht="57" customHeight="1" x14ac:dyDescent="0.2">
      <c r="A323" s="18" t="s">
        <v>206</v>
      </c>
      <c r="B323" s="40" t="s">
        <v>78</v>
      </c>
      <c r="C323" s="40" t="s">
        <v>9</v>
      </c>
      <c r="D323" s="40" t="s">
        <v>22</v>
      </c>
      <c r="E323" s="41" t="s">
        <v>142</v>
      </c>
      <c r="F323" s="42" t="s">
        <v>31</v>
      </c>
      <c r="G323" s="58">
        <v>500</v>
      </c>
      <c r="H323" s="58"/>
      <c r="I323" s="58">
        <f t="shared" si="137"/>
        <v>500</v>
      </c>
      <c r="J323" s="58">
        <v>500</v>
      </c>
      <c r="K323" s="58">
        <v>0</v>
      </c>
      <c r="L323" s="129">
        <f t="shared" si="128"/>
        <v>0</v>
      </c>
    </row>
    <row r="324" spans="1:12" ht="31.5" x14ac:dyDescent="0.2">
      <c r="A324" s="5" t="s">
        <v>107</v>
      </c>
      <c r="B324" s="37" t="s">
        <v>78</v>
      </c>
      <c r="C324" s="37" t="s">
        <v>9</v>
      </c>
      <c r="D324" s="37" t="s">
        <v>22</v>
      </c>
      <c r="E324" s="38" t="s">
        <v>157</v>
      </c>
      <c r="F324" s="42"/>
      <c r="G324" s="48">
        <f>G325</f>
        <v>7500</v>
      </c>
      <c r="H324" s="48">
        <f>H325</f>
        <v>0</v>
      </c>
      <c r="I324" s="48">
        <f t="shared" si="137"/>
        <v>7500</v>
      </c>
      <c r="J324" s="48">
        <f t="shared" ref="J324:K325" si="160">J325</f>
        <v>7500</v>
      </c>
      <c r="K324" s="48">
        <f t="shared" si="160"/>
        <v>2500</v>
      </c>
      <c r="L324" s="128">
        <f t="shared" si="128"/>
        <v>0.33333333333333331</v>
      </c>
    </row>
    <row r="325" spans="1:12" ht="31.5" x14ac:dyDescent="0.2">
      <c r="A325" s="18" t="s">
        <v>131</v>
      </c>
      <c r="B325" s="40" t="s">
        <v>78</v>
      </c>
      <c r="C325" s="40" t="s">
        <v>9</v>
      </c>
      <c r="D325" s="40" t="s">
        <v>22</v>
      </c>
      <c r="E325" s="41" t="s">
        <v>157</v>
      </c>
      <c r="F325" s="42" t="s">
        <v>30</v>
      </c>
      <c r="G325" s="58">
        <f>G326</f>
        <v>7500</v>
      </c>
      <c r="H325" s="58">
        <f>H326</f>
        <v>0</v>
      </c>
      <c r="I325" s="58">
        <f t="shared" si="137"/>
        <v>7500</v>
      </c>
      <c r="J325" s="58">
        <f t="shared" si="160"/>
        <v>7500</v>
      </c>
      <c r="K325" s="58">
        <f t="shared" si="160"/>
        <v>2500</v>
      </c>
      <c r="L325" s="129">
        <f t="shared" si="128"/>
        <v>0.33333333333333331</v>
      </c>
    </row>
    <row r="326" spans="1:12" ht="47.25" x14ac:dyDescent="0.2">
      <c r="A326" s="18" t="s">
        <v>206</v>
      </c>
      <c r="B326" s="40" t="s">
        <v>78</v>
      </c>
      <c r="C326" s="40" t="s">
        <v>9</v>
      </c>
      <c r="D326" s="40" t="s">
        <v>22</v>
      </c>
      <c r="E326" s="41" t="s">
        <v>157</v>
      </c>
      <c r="F326" s="42" t="s">
        <v>31</v>
      </c>
      <c r="G326" s="58">
        <v>7500</v>
      </c>
      <c r="H326" s="58"/>
      <c r="I326" s="58">
        <f t="shared" si="137"/>
        <v>7500</v>
      </c>
      <c r="J326" s="58">
        <v>7500</v>
      </c>
      <c r="K326" s="58">
        <v>2500</v>
      </c>
      <c r="L326" s="129">
        <f t="shared" si="128"/>
        <v>0.33333333333333331</v>
      </c>
    </row>
    <row r="327" spans="1:12" ht="47.25" x14ac:dyDescent="0.2">
      <c r="A327" s="5" t="s">
        <v>101</v>
      </c>
      <c r="B327" s="37" t="s">
        <v>78</v>
      </c>
      <c r="C327" s="37" t="s">
        <v>9</v>
      </c>
      <c r="D327" s="37" t="s">
        <v>22</v>
      </c>
      <c r="E327" s="38" t="s">
        <v>190</v>
      </c>
      <c r="F327" s="36"/>
      <c r="G327" s="48">
        <f>G328</f>
        <v>880014</v>
      </c>
      <c r="H327" s="48">
        <f>H328</f>
        <v>0</v>
      </c>
      <c r="I327" s="48">
        <f t="shared" si="137"/>
        <v>880014</v>
      </c>
      <c r="J327" s="48">
        <f t="shared" ref="J327:K328" si="161">J328</f>
        <v>880014</v>
      </c>
      <c r="K327" s="48">
        <f t="shared" si="161"/>
        <v>336982.13</v>
      </c>
      <c r="L327" s="128">
        <f t="shared" si="128"/>
        <v>0.38292814659766777</v>
      </c>
    </row>
    <row r="328" spans="1:12" ht="94.5" x14ac:dyDescent="0.2">
      <c r="A328" s="18" t="s">
        <v>261</v>
      </c>
      <c r="B328" s="40" t="s">
        <v>78</v>
      </c>
      <c r="C328" s="40" t="s">
        <v>9</v>
      </c>
      <c r="D328" s="40" t="s">
        <v>22</v>
      </c>
      <c r="E328" s="41" t="s">
        <v>190</v>
      </c>
      <c r="F328" s="42" t="s">
        <v>28</v>
      </c>
      <c r="G328" s="58">
        <f>G329</f>
        <v>880014</v>
      </c>
      <c r="H328" s="58">
        <f>H329</f>
        <v>0</v>
      </c>
      <c r="I328" s="58">
        <f t="shared" si="137"/>
        <v>880014</v>
      </c>
      <c r="J328" s="58">
        <f t="shared" si="161"/>
        <v>880014</v>
      </c>
      <c r="K328" s="58">
        <f t="shared" si="161"/>
        <v>336982.13</v>
      </c>
      <c r="L328" s="129">
        <f t="shared" si="128"/>
        <v>0.38292814659766777</v>
      </c>
    </row>
    <row r="329" spans="1:12" ht="31.5" x14ac:dyDescent="0.2">
      <c r="A329" s="18" t="s">
        <v>130</v>
      </c>
      <c r="B329" s="40" t="s">
        <v>78</v>
      </c>
      <c r="C329" s="40" t="s">
        <v>9</v>
      </c>
      <c r="D329" s="40" t="s">
        <v>22</v>
      </c>
      <c r="E329" s="41" t="s">
        <v>190</v>
      </c>
      <c r="F329" s="42" t="s">
        <v>29</v>
      </c>
      <c r="G329" s="58">
        <v>880014</v>
      </c>
      <c r="H329" s="58"/>
      <c r="I329" s="58">
        <f t="shared" si="137"/>
        <v>880014</v>
      </c>
      <c r="J329" s="58">
        <v>880014</v>
      </c>
      <c r="K329" s="58">
        <v>336982.13</v>
      </c>
      <c r="L329" s="129">
        <f t="shared" si="128"/>
        <v>0.38292814659766777</v>
      </c>
    </row>
    <row r="330" spans="1:12" ht="31.5" x14ac:dyDescent="0.2">
      <c r="A330" s="5" t="s">
        <v>105</v>
      </c>
      <c r="B330" s="37" t="s">
        <v>78</v>
      </c>
      <c r="C330" s="37" t="s">
        <v>9</v>
      </c>
      <c r="D330" s="37" t="s">
        <v>22</v>
      </c>
      <c r="E330" s="38" t="s">
        <v>191</v>
      </c>
      <c r="F330" s="39"/>
      <c r="G330" s="48">
        <f>G331+G333+G335</f>
        <v>10000165</v>
      </c>
      <c r="H330" s="48">
        <f>H331+H333+H335</f>
        <v>0</v>
      </c>
      <c r="I330" s="48">
        <f t="shared" si="137"/>
        <v>10000165</v>
      </c>
      <c r="J330" s="48">
        <f t="shared" ref="J330:K330" si="162">J331+J333+J335</f>
        <v>10000165</v>
      </c>
      <c r="K330" s="48">
        <f t="shared" si="162"/>
        <v>4267533.8499999996</v>
      </c>
      <c r="L330" s="128">
        <f t="shared" si="128"/>
        <v>0.42674634368532915</v>
      </c>
    </row>
    <row r="331" spans="1:12" ht="94.5" x14ac:dyDescent="0.2">
      <c r="A331" s="18" t="s">
        <v>261</v>
      </c>
      <c r="B331" s="40" t="s">
        <v>78</v>
      </c>
      <c r="C331" s="40" t="s">
        <v>9</v>
      </c>
      <c r="D331" s="40" t="s">
        <v>22</v>
      </c>
      <c r="E331" s="41" t="s">
        <v>191</v>
      </c>
      <c r="F331" s="42" t="s">
        <v>28</v>
      </c>
      <c r="G331" s="58">
        <f>G332</f>
        <v>8641386</v>
      </c>
      <c r="H331" s="58">
        <f>H332</f>
        <v>0</v>
      </c>
      <c r="I331" s="58">
        <f t="shared" si="137"/>
        <v>8641386</v>
      </c>
      <c r="J331" s="58">
        <f t="shared" ref="J331:K331" si="163">J332</f>
        <v>8641386</v>
      </c>
      <c r="K331" s="58">
        <f t="shared" si="163"/>
        <v>3709242.26</v>
      </c>
      <c r="L331" s="129">
        <f t="shared" si="128"/>
        <v>0.42924158925431638</v>
      </c>
    </row>
    <row r="332" spans="1:12" ht="31.5" x14ac:dyDescent="0.2">
      <c r="A332" s="18" t="s">
        <v>130</v>
      </c>
      <c r="B332" s="40" t="s">
        <v>78</v>
      </c>
      <c r="C332" s="40" t="s">
        <v>9</v>
      </c>
      <c r="D332" s="40" t="s">
        <v>22</v>
      </c>
      <c r="E332" s="41" t="s">
        <v>191</v>
      </c>
      <c r="F332" s="42" t="s">
        <v>29</v>
      </c>
      <c r="G332" s="58">
        <v>8641386</v>
      </c>
      <c r="H332" s="58"/>
      <c r="I332" s="58">
        <f t="shared" si="137"/>
        <v>8641386</v>
      </c>
      <c r="J332" s="58">
        <v>8641386</v>
      </c>
      <c r="K332" s="58">
        <v>3709242.26</v>
      </c>
      <c r="L332" s="129">
        <f t="shared" si="128"/>
        <v>0.42924158925431638</v>
      </c>
    </row>
    <row r="333" spans="1:12" ht="31.5" x14ac:dyDescent="0.2">
      <c r="A333" s="18" t="s">
        <v>131</v>
      </c>
      <c r="B333" s="40" t="s">
        <v>78</v>
      </c>
      <c r="C333" s="40" t="s">
        <v>9</v>
      </c>
      <c r="D333" s="40" t="s">
        <v>22</v>
      </c>
      <c r="E333" s="41" t="s">
        <v>191</v>
      </c>
      <c r="F333" s="42" t="s">
        <v>30</v>
      </c>
      <c r="G333" s="58">
        <f>G334</f>
        <v>1216279</v>
      </c>
      <c r="H333" s="58">
        <f>H334</f>
        <v>0</v>
      </c>
      <c r="I333" s="58">
        <f t="shared" si="137"/>
        <v>1216279</v>
      </c>
      <c r="J333" s="58">
        <f t="shared" ref="J333:K333" si="164">J334</f>
        <v>1216279</v>
      </c>
      <c r="K333" s="58">
        <f t="shared" si="164"/>
        <v>487472.96</v>
      </c>
      <c r="L333" s="129">
        <f t="shared" ref="L333:L396" si="165">K333/J333</f>
        <v>0.40079041075279603</v>
      </c>
    </row>
    <row r="334" spans="1:12" ht="47.25" x14ac:dyDescent="0.2">
      <c r="A334" s="18" t="s">
        <v>206</v>
      </c>
      <c r="B334" s="40" t="s">
        <v>78</v>
      </c>
      <c r="C334" s="40" t="s">
        <v>9</v>
      </c>
      <c r="D334" s="40" t="s">
        <v>22</v>
      </c>
      <c r="E334" s="41" t="s">
        <v>191</v>
      </c>
      <c r="F334" s="42" t="s">
        <v>31</v>
      </c>
      <c r="G334" s="58">
        <v>1216279</v>
      </c>
      <c r="H334" s="58"/>
      <c r="I334" s="58">
        <f t="shared" si="137"/>
        <v>1216279</v>
      </c>
      <c r="J334" s="58">
        <v>1216279</v>
      </c>
      <c r="K334" s="58">
        <v>487472.96</v>
      </c>
      <c r="L334" s="129">
        <f t="shared" si="165"/>
        <v>0.40079041075279603</v>
      </c>
    </row>
    <row r="335" spans="1:12" ht="15.75" x14ac:dyDescent="0.2">
      <c r="A335" s="18" t="s">
        <v>33</v>
      </c>
      <c r="B335" s="40" t="s">
        <v>78</v>
      </c>
      <c r="C335" s="40" t="s">
        <v>9</v>
      </c>
      <c r="D335" s="40" t="s">
        <v>22</v>
      </c>
      <c r="E335" s="41" t="s">
        <v>191</v>
      </c>
      <c r="F335" s="42" t="s">
        <v>34</v>
      </c>
      <c r="G335" s="58">
        <f>G336</f>
        <v>142500</v>
      </c>
      <c r="H335" s="58">
        <f>H336</f>
        <v>0</v>
      </c>
      <c r="I335" s="58">
        <f t="shared" si="137"/>
        <v>142500</v>
      </c>
      <c r="J335" s="58">
        <f t="shared" ref="J335:K335" si="166">J336</f>
        <v>142500</v>
      </c>
      <c r="K335" s="58">
        <f t="shared" si="166"/>
        <v>70818.63</v>
      </c>
      <c r="L335" s="129">
        <f t="shared" si="165"/>
        <v>0.49697284210526321</v>
      </c>
    </row>
    <row r="336" spans="1:12" ht="15.75" x14ac:dyDescent="0.25">
      <c r="A336" s="110" t="s">
        <v>279</v>
      </c>
      <c r="B336" s="40" t="s">
        <v>78</v>
      </c>
      <c r="C336" s="40" t="s">
        <v>9</v>
      </c>
      <c r="D336" s="40" t="s">
        <v>22</v>
      </c>
      <c r="E336" s="41" t="s">
        <v>191</v>
      </c>
      <c r="F336" s="42" t="s">
        <v>272</v>
      </c>
      <c r="G336" s="58">
        <f>136500+6000</f>
        <v>142500</v>
      </c>
      <c r="H336" s="58"/>
      <c r="I336" s="58">
        <f t="shared" ref="I336" si="167">SUM(G336:H336)</f>
        <v>142500</v>
      </c>
      <c r="J336" s="58">
        <v>142500</v>
      </c>
      <c r="K336" s="58">
        <v>70818.63</v>
      </c>
      <c r="L336" s="129">
        <f t="shared" si="165"/>
        <v>0.49697284210526321</v>
      </c>
    </row>
    <row r="337" spans="1:12" ht="51.6" customHeight="1" x14ac:dyDescent="0.2">
      <c r="A337" s="5" t="s">
        <v>113</v>
      </c>
      <c r="B337" s="37" t="s">
        <v>78</v>
      </c>
      <c r="C337" s="37" t="s">
        <v>9</v>
      </c>
      <c r="D337" s="37" t="s">
        <v>22</v>
      </c>
      <c r="E337" s="38" t="s">
        <v>193</v>
      </c>
      <c r="F337" s="42"/>
      <c r="G337" s="48">
        <f>G338+G340</f>
        <v>181800</v>
      </c>
      <c r="H337" s="48">
        <f>H338+H340</f>
        <v>0</v>
      </c>
      <c r="I337" s="48">
        <f t="shared" si="137"/>
        <v>181800</v>
      </c>
      <c r="J337" s="48">
        <f t="shared" ref="J337:K337" si="168">J338+J340</f>
        <v>181800</v>
      </c>
      <c r="K337" s="48">
        <f t="shared" si="168"/>
        <v>53750</v>
      </c>
      <c r="L337" s="128">
        <f t="shared" si="165"/>
        <v>0.29565456545654567</v>
      </c>
    </row>
    <row r="338" spans="1:12" ht="31.5" x14ac:dyDescent="0.2">
      <c r="A338" s="18" t="s">
        <v>131</v>
      </c>
      <c r="B338" s="40" t="s">
        <v>78</v>
      </c>
      <c r="C338" s="40" t="s">
        <v>9</v>
      </c>
      <c r="D338" s="40" t="s">
        <v>22</v>
      </c>
      <c r="E338" s="41" t="s">
        <v>193</v>
      </c>
      <c r="F338" s="42" t="s">
        <v>30</v>
      </c>
      <c r="G338" s="58">
        <f>G339</f>
        <v>140800</v>
      </c>
      <c r="H338" s="58">
        <f>H339</f>
        <v>0</v>
      </c>
      <c r="I338" s="58">
        <f t="shared" si="137"/>
        <v>140800</v>
      </c>
      <c r="J338" s="58">
        <f t="shared" ref="J338:K338" si="169">J339</f>
        <v>140800</v>
      </c>
      <c r="K338" s="58">
        <f t="shared" si="169"/>
        <v>26750</v>
      </c>
      <c r="L338" s="129">
        <f t="shared" si="165"/>
        <v>0.18998579545454544</v>
      </c>
    </row>
    <row r="339" spans="1:12" ht="47.25" x14ac:dyDescent="0.2">
      <c r="A339" s="18" t="s">
        <v>206</v>
      </c>
      <c r="B339" s="40" t="s">
        <v>78</v>
      </c>
      <c r="C339" s="40" t="s">
        <v>9</v>
      </c>
      <c r="D339" s="40" t="s">
        <v>22</v>
      </c>
      <c r="E339" s="41" t="s">
        <v>193</v>
      </c>
      <c r="F339" s="42" t="s">
        <v>31</v>
      </c>
      <c r="G339" s="58">
        <v>140800</v>
      </c>
      <c r="H339" s="58"/>
      <c r="I339" s="58">
        <f t="shared" si="137"/>
        <v>140800</v>
      </c>
      <c r="J339" s="58">
        <v>140800</v>
      </c>
      <c r="K339" s="58">
        <v>26750</v>
      </c>
      <c r="L339" s="129">
        <f t="shared" si="165"/>
        <v>0.18998579545454544</v>
      </c>
    </row>
    <row r="340" spans="1:12" ht="31.5" x14ac:dyDescent="0.2">
      <c r="A340" s="18" t="s">
        <v>13</v>
      </c>
      <c r="B340" s="40" t="s">
        <v>78</v>
      </c>
      <c r="C340" s="40" t="s">
        <v>9</v>
      </c>
      <c r="D340" s="40" t="s">
        <v>22</v>
      </c>
      <c r="E340" s="41" t="s">
        <v>193</v>
      </c>
      <c r="F340" s="42" t="s">
        <v>14</v>
      </c>
      <c r="G340" s="58">
        <f>G341</f>
        <v>41000</v>
      </c>
      <c r="H340" s="58">
        <f>H341</f>
        <v>0</v>
      </c>
      <c r="I340" s="58">
        <f t="shared" si="137"/>
        <v>41000</v>
      </c>
      <c r="J340" s="58">
        <f t="shared" ref="J340:K340" si="170">J341</f>
        <v>41000</v>
      </c>
      <c r="K340" s="58">
        <f t="shared" si="170"/>
        <v>27000</v>
      </c>
      <c r="L340" s="129">
        <f t="shared" si="165"/>
        <v>0.65853658536585369</v>
      </c>
    </row>
    <row r="341" spans="1:12" ht="15.75" x14ac:dyDescent="0.2">
      <c r="A341" s="18" t="s">
        <v>89</v>
      </c>
      <c r="B341" s="40" t="s">
        <v>78</v>
      </c>
      <c r="C341" s="40" t="s">
        <v>9</v>
      </c>
      <c r="D341" s="40" t="s">
        <v>22</v>
      </c>
      <c r="E341" s="41" t="s">
        <v>193</v>
      </c>
      <c r="F341" s="42" t="s">
        <v>90</v>
      </c>
      <c r="G341" s="58">
        <v>41000</v>
      </c>
      <c r="H341" s="58"/>
      <c r="I341" s="58">
        <f t="shared" si="137"/>
        <v>41000</v>
      </c>
      <c r="J341" s="58">
        <v>41000</v>
      </c>
      <c r="K341" s="58">
        <v>27000</v>
      </c>
      <c r="L341" s="129">
        <f t="shared" si="165"/>
        <v>0.65853658536585369</v>
      </c>
    </row>
    <row r="342" spans="1:12" ht="31.5" x14ac:dyDescent="0.2">
      <c r="A342" s="5" t="s">
        <v>128</v>
      </c>
      <c r="B342" s="37" t="s">
        <v>78</v>
      </c>
      <c r="C342" s="37" t="s">
        <v>9</v>
      </c>
      <c r="D342" s="37" t="s">
        <v>22</v>
      </c>
      <c r="E342" s="38" t="s">
        <v>194</v>
      </c>
      <c r="F342" s="39"/>
      <c r="G342" s="48">
        <f>G343</f>
        <v>749052</v>
      </c>
      <c r="H342" s="48">
        <f>H343</f>
        <v>0</v>
      </c>
      <c r="I342" s="48">
        <f t="shared" si="137"/>
        <v>749052</v>
      </c>
      <c r="J342" s="48">
        <f t="shared" ref="J342:K343" si="171">J343</f>
        <v>749052</v>
      </c>
      <c r="K342" s="48">
        <f t="shared" si="171"/>
        <v>357341.38</v>
      </c>
      <c r="L342" s="128">
        <f t="shared" si="165"/>
        <v>0.47705817486636443</v>
      </c>
    </row>
    <row r="343" spans="1:12" ht="47.25" x14ac:dyDescent="0.2">
      <c r="A343" s="18" t="s">
        <v>181</v>
      </c>
      <c r="B343" s="40" t="s">
        <v>78</v>
      </c>
      <c r="C343" s="40" t="s">
        <v>9</v>
      </c>
      <c r="D343" s="40" t="s">
        <v>22</v>
      </c>
      <c r="E343" s="41" t="s">
        <v>194</v>
      </c>
      <c r="F343" s="42" t="s">
        <v>10</v>
      </c>
      <c r="G343" s="58">
        <f>G344</f>
        <v>749052</v>
      </c>
      <c r="H343" s="58">
        <f>H344</f>
        <v>0</v>
      </c>
      <c r="I343" s="58">
        <f t="shared" si="137"/>
        <v>749052</v>
      </c>
      <c r="J343" s="58">
        <f t="shared" si="171"/>
        <v>749052</v>
      </c>
      <c r="K343" s="58">
        <f t="shared" si="171"/>
        <v>357341.38</v>
      </c>
      <c r="L343" s="129">
        <f t="shared" si="165"/>
        <v>0.47705817486636443</v>
      </c>
    </row>
    <row r="344" spans="1:12" ht="15.75" x14ac:dyDescent="0.25">
      <c r="A344" s="110" t="s">
        <v>276</v>
      </c>
      <c r="B344" s="40" t="s">
        <v>78</v>
      </c>
      <c r="C344" s="40" t="s">
        <v>9</v>
      </c>
      <c r="D344" s="40" t="s">
        <v>22</v>
      </c>
      <c r="E344" s="41" t="s">
        <v>194</v>
      </c>
      <c r="F344" s="42" t="s">
        <v>273</v>
      </c>
      <c r="G344" s="58">
        <v>749052</v>
      </c>
      <c r="H344" s="58"/>
      <c r="I344" s="58">
        <f t="shared" ref="I344:I408" si="172">SUM(G344:H344)</f>
        <v>749052</v>
      </c>
      <c r="J344" s="58">
        <v>749052</v>
      </c>
      <c r="K344" s="58">
        <v>357341.38</v>
      </c>
      <c r="L344" s="129">
        <f t="shared" si="165"/>
        <v>0.47705817486636443</v>
      </c>
    </row>
    <row r="345" spans="1:12" s="11" customFormat="1" ht="84.75" customHeight="1" x14ac:dyDescent="0.2">
      <c r="A345" s="5" t="s">
        <v>114</v>
      </c>
      <c r="B345" s="37" t="s">
        <v>78</v>
      </c>
      <c r="C345" s="37" t="s">
        <v>9</v>
      </c>
      <c r="D345" s="37" t="s">
        <v>22</v>
      </c>
      <c r="E345" s="38" t="s">
        <v>192</v>
      </c>
      <c r="F345" s="39"/>
      <c r="G345" s="48">
        <f>G346</f>
        <v>50400</v>
      </c>
      <c r="H345" s="48">
        <f>H346</f>
        <v>0</v>
      </c>
      <c r="I345" s="48">
        <f t="shared" si="137"/>
        <v>50400</v>
      </c>
      <c r="J345" s="48">
        <f t="shared" ref="J345:K346" si="173">J346</f>
        <v>50400</v>
      </c>
      <c r="K345" s="48">
        <f t="shared" si="173"/>
        <v>29500</v>
      </c>
      <c r="L345" s="128">
        <f t="shared" si="165"/>
        <v>0.58531746031746035</v>
      </c>
    </row>
    <row r="346" spans="1:12" s="11" customFormat="1" ht="31.9" customHeight="1" x14ac:dyDescent="0.2">
      <c r="A346" s="18" t="s">
        <v>13</v>
      </c>
      <c r="B346" s="40" t="s">
        <v>78</v>
      </c>
      <c r="C346" s="40" t="s">
        <v>9</v>
      </c>
      <c r="D346" s="40" t="s">
        <v>22</v>
      </c>
      <c r="E346" s="41" t="s">
        <v>192</v>
      </c>
      <c r="F346" s="42" t="s">
        <v>14</v>
      </c>
      <c r="G346" s="48">
        <f>G347</f>
        <v>50400</v>
      </c>
      <c r="H346" s="48">
        <f>H347</f>
        <v>0</v>
      </c>
      <c r="I346" s="58">
        <f t="shared" si="172"/>
        <v>50400</v>
      </c>
      <c r="J346" s="58">
        <f t="shared" si="173"/>
        <v>50400</v>
      </c>
      <c r="K346" s="58">
        <f t="shared" si="173"/>
        <v>29500</v>
      </c>
      <c r="L346" s="129">
        <f t="shared" si="165"/>
        <v>0.58531746031746035</v>
      </c>
    </row>
    <row r="347" spans="1:12" s="11" customFormat="1" ht="52.5" customHeight="1" x14ac:dyDescent="0.2">
      <c r="A347" s="18" t="s">
        <v>277</v>
      </c>
      <c r="B347" s="40" t="s">
        <v>78</v>
      </c>
      <c r="C347" s="40" t="s">
        <v>9</v>
      </c>
      <c r="D347" s="40" t="s">
        <v>22</v>
      </c>
      <c r="E347" s="41" t="s">
        <v>192</v>
      </c>
      <c r="F347" s="42" t="s">
        <v>274</v>
      </c>
      <c r="G347" s="48">
        <v>50400</v>
      </c>
      <c r="H347" s="48"/>
      <c r="I347" s="123">
        <f t="shared" si="172"/>
        <v>50400</v>
      </c>
      <c r="J347" s="58">
        <v>50400</v>
      </c>
      <c r="K347" s="58">
        <v>29500</v>
      </c>
      <c r="L347" s="129">
        <f t="shared" si="165"/>
        <v>0.58531746031746035</v>
      </c>
    </row>
    <row r="348" spans="1:12" s="8" customFormat="1" ht="18.75" x14ac:dyDescent="0.25">
      <c r="A348" s="7" t="s">
        <v>70</v>
      </c>
      <c r="B348" s="33" t="s">
        <v>78</v>
      </c>
      <c r="C348" s="33" t="s">
        <v>23</v>
      </c>
      <c r="D348" s="34"/>
      <c r="E348" s="34"/>
      <c r="F348" s="35"/>
      <c r="G348" s="82">
        <f t="shared" ref="G348:K351" si="174">G349</f>
        <v>1886187</v>
      </c>
      <c r="H348" s="82">
        <f t="shared" si="174"/>
        <v>0</v>
      </c>
      <c r="I348" s="82">
        <f t="shared" si="172"/>
        <v>1886187</v>
      </c>
      <c r="J348" s="82">
        <f t="shared" si="174"/>
        <v>1886187</v>
      </c>
      <c r="K348" s="82">
        <f t="shared" si="174"/>
        <v>669206.13</v>
      </c>
      <c r="L348" s="126">
        <f t="shared" si="165"/>
        <v>0.35479309845736401</v>
      </c>
    </row>
    <row r="349" spans="1:12" ht="15.75" x14ac:dyDescent="0.2">
      <c r="A349" s="4" t="s">
        <v>5</v>
      </c>
      <c r="B349" s="32" t="s">
        <v>78</v>
      </c>
      <c r="C349" s="32" t="s">
        <v>23</v>
      </c>
      <c r="D349" s="32" t="s">
        <v>39</v>
      </c>
      <c r="E349" s="28"/>
      <c r="F349" s="36"/>
      <c r="G349" s="81">
        <f t="shared" si="174"/>
        <v>1886187</v>
      </c>
      <c r="H349" s="81">
        <f t="shared" si="174"/>
        <v>0</v>
      </c>
      <c r="I349" s="81">
        <f t="shared" si="172"/>
        <v>1886187</v>
      </c>
      <c r="J349" s="81">
        <f t="shared" si="174"/>
        <v>1886187</v>
      </c>
      <c r="K349" s="81">
        <f t="shared" si="174"/>
        <v>669206.13</v>
      </c>
      <c r="L349" s="127">
        <f t="shared" si="165"/>
        <v>0.35479309845736401</v>
      </c>
    </row>
    <row r="350" spans="1:12" ht="79.5" customHeight="1" x14ac:dyDescent="0.2">
      <c r="A350" s="71" t="s">
        <v>255</v>
      </c>
      <c r="B350" s="37" t="s">
        <v>78</v>
      </c>
      <c r="C350" s="37" t="s">
        <v>23</v>
      </c>
      <c r="D350" s="37" t="s">
        <v>39</v>
      </c>
      <c r="E350" s="38" t="s">
        <v>195</v>
      </c>
      <c r="F350" s="39"/>
      <c r="G350" s="48">
        <f t="shared" si="174"/>
        <v>1886187</v>
      </c>
      <c r="H350" s="48">
        <f t="shared" si="174"/>
        <v>0</v>
      </c>
      <c r="I350" s="48">
        <f t="shared" si="172"/>
        <v>1886187</v>
      </c>
      <c r="J350" s="48">
        <f t="shared" si="174"/>
        <v>1886187</v>
      </c>
      <c r="K350" s="48">
        <f t="shared" si="174"/>
        <v>669206.13</v>
      </c>
      <c r="L350" s="128">
        <f t="shared" si="165"/>
        <v>0.35479309845736401</v>
      </c>
    </row>
    <row r="351" spans="1:12" s="9" customFormat="1" ht="31.5" x14ac:dyDescent="0.2">
      <c r="A351" s="18" t="s">
        <v>13</v>
      </c>
      <c r="B351" s="40" t="s">
        <v>78</v>
      </c>
      <c r="C351" s="40" t="s">
        <v>23</v>
      </c>
      <c r="D351" s="40" t="s">
        <v>39</v>
      </c>
      <c r="E351" s="41" t="s">
        <v>195</v>
      </c>
      <c r="F351" s="42" t="s">
        <v>14</v>
      </c>
      <c r="G351" s="58">
        <f>G352</f>
        <v>1886187</v>
      </c>
      <c r="H351" s="58">
        <f>H352</f>
        <v>0</v>
      </c>
      <c r="I351" s="58">
        <f t="shared" si="172"/>
        <v>1886187</v>
      </c>
      <c r="J351" s="58">
        <f t="shared" si="174"/>
        <v>1886187</v>
      </c>
      <c r="K351" s="58">
        <f t="shared" si="174"/>
        <v>669206.13</v>
      </c>
      <c r="L351" s="129">
        <f t="shared" si="165"/>
        <v>0.35479309845736401</v>
      </c>
    </row>
    <row r="352" spans="1:12" s="9" customFormat="1" ht="53.25" customHeight="1" x14ac:dyDescent="0.2">
      <c r="A352" s="18" t="s">
        <v>277</v>
      </c>
      <c r="B352" s="40" t="s">
        <v>78</v>
      </c>
      <c r="C352" s="40" t="s">
        <v>23</v>
      </c>
      <c r="D352" s="40" t="s">
        <v>39</v>
      </c>
      <c r="E352" s="41" t="s">
        <v>195</v>
      </c>
      <c r="F352" s="42" t="s">
        <v>274</v>
      </c>
      <c r="G352" s="58">
        <f>1726415+159772</f>
        <v>1886187</v>
      </c>
      <c r="H352" s="58"/>
      <c r="I352" s="58">
        <f t="shared" si="172"/>
        <v>1886187</v>
      </c>
      <c r="J352" s="58">
        <v>1886187</v>
      </c>
      <c r="K352" s="58">
        <v>669206.13</v>
      </c>
      <c r="L352" s="129">
        <f t="shared" si="165"/>
        <v>0.35479309845736401</v>
      </c>
    </row>
    <row r="353" spans="1:12" s="8" customFormat="1" ht="60" customHeight="1" x14ac:dyDescent="0.25">
      <c r="A353" s="7" t="s">
        <v>4</v>
      </c>
      <c r="B353" s="33" t="s">
        <v>79</v>
      </c>
      <c r="C353" s="33"/>
      <c r="D353" s="34"/>
      <c r="E353" s="34"/>
      <c r="F353" s="35"/>
      <c r="G353" s="82">
        <f>G354+G372</f>
        <v>27710556</v>
      </c>
      <c r="H353" s="82">
        <f>H354+H372</f>
        <v>0</v>
      </c>
      <c r="I353" s="82">
        <f t="shared" si="172"/>
        <v>27710556</v>
      </c>
      <c r="J353" s="82">
        <f t="shared" ref="J353:K353" si="175">J354+J372</f>
        <v>27710556</v>
      </c>
      <c r="K353" s="82">
        <f t="shared" si="175"/>
        <v>13699944.890000001</v>
      </c>
      <c r="L353" s="126">
        <f t="shared" si="165"/>
        <v>0.49439444268097688</v>
      </c>
    </row>
    <row r="354" spans="1:12" s="8" customFormat="1" ht="18.75" x14ac:dyDescent="0.25">
      <c r="A354" s="7" t="s">
        <v>64</v>
      </c>
      <c r="B354" s="33" t="s">
        <v>79</v>
      </c>
      <c r="C354" s="33" t="s">
        <v>9</v>
      </c>
      <c r="D354" s="34"/>
      <c r="E354" s="34"/>
      <c r="F354" s="35"/>
      <c r="G354" s="82">
        <f>G355+G368</f>
        <v>8588609</v>
      </c>
      <c r="H354" s="82">
        <f>H355+H368</f>
        <v>0</v>
      </c>
      <c r="I354" s="82">
        <f t="shared" si="172"/>
        <v>8588609</v>
      </c>
      <c r="J354" s="82">
        <f t="shared" ref="J354:K354" si="176">J355+J368</f>
        <v>8588609</v>
      </c>
      <c r="K354" s="82">
        <f t="shared" si="176"/>
        <v>4731842.29</v>
      </c>
      <c r="L354" s="126">
        <f t="shared" si="165"/>
        <v>0.55094396426708914</v>
      </c>
    </row>
    <row r="355" spans="1:12" ht="15.75" x14ac:dyDescent="0.2">
      <c r="A355" s="4" t="s">
        <v>66</v>
      </c>
      <c r="B355" s="32" t="s">
        <v>79</v>
      </c>
      <c r="C355" s="32" t="s">
        <v>9</v>
      </c>
      <c r="D355" s="32" t="s">
        <v>27</v>
      </c>
      <c r="E355" s="28"/>
      <c r="F355" s="36"/>
      <c r="G355" s="81">
        <f>G359+G365+G356</f>
        <v>8155109</v>
      </c>
      <c r="H355" s="81">
        <f>H359+H365+H356</f>
        <v>0</v>
      </c>
      <c r="I355" s="81">
        <f t="shared" si="172"/>
        <v>8155109</v>
      </c>
      <c r="J355" s="81">
        <f t="shared" ref="J355:K355" si="177">J359+J365+J356</f>
        <v>8155109</v>
      </c>
      <c r="K355" s="81">
        <f t="shared" si="177"/>
        <v>4484664.29</v>
      </c>
      <c r="L355" s="127">
        <f t="shared" si="165"/>
        <v>0.54992082754503957</v>
      </c>
    </row>
    <row r="356" spans="1:12" ht="31.5" x14ac:dyDescent="0.2">
      <c r="A356" s="5" t="s">
        <v>107</v>
      </c>
      <c r="B356" s="37" t="s">
        <v>79</v>
      </c>
      <c r="C356" s="37" t="s">
        <v>9</v>
      </c>
      <c r="D356" s="37" t="s">
        <v>27</v>
      </c>
      <c r="E356" s="38" t="s">
        <v>157</v>
      </c>
      <c r="F356" s="39"/>
      <c r="G356" s="48">
        <f>G357</f>
        <v>2000</v>
      </c>
      <c r="H356" s="48">
        <f>H357</f>
        <v>0</v>
      </c>
      <c r="I356" s="48">
        <f t="shared" si="172"/>
        <v>2000</v>
      </c>
      <c r="J356" s="48">
        <f t="shared" ref="J356:K357" si="178">J357</f>
        <v>2000</v>
      </c>
      <c r="K356" s="48">
        <f t="shared" si="178"/>
        <v>0</v>
      </c>
      <c r="L356" s="128">
        <f t="shared" si="165"/>
        <v>0</v>
      </c>
    </row>
    <row r="357" spans="1:12" ht="47.25" x14ac:dyDescent="0.2">
      <c r="A357" s="18" t="s">
        <v>181</v>
      </c>
      <c r="B357" s="40" t="s">
        <v>79</v>
      </c>
      <c r="C357" s="40" t="s">
        <v>9</v>
      </c>
      <c r="D357" s="40" t="s">
        <v>27</v>
      </c>
      <c r="E357" s="41" t="s">
        <v>157</v>
      </c>
      <c r="F357" s="42" t="s">
        <v>10</v>
      </c>
      <c r="G357" s="58">
        <f>G358</f>
        <v>2000</v>
      </c>
      <c r="H357" s="58">
        <f>H358</f>
        <v>0</v>
      </c>
      <c r="I357" s="58">
        <f t="shared" si="172"/>
        <v>2000</v>
      </c>
      <c r="J357" s="58">
        <f t="shared" si="178"/>
        <v>2000</v>
      </c>
      <c r="K357" s="58">
        <f t="shared" si="178"/>
        <v>0</v>
      </c>
      <c r="L357" s="129">
        <f t="shared" si="165"/>
        <v>0</v>
      </c>
    </row>
    <row r="358" spans="1:12" ht="15.75" x14ac:dyDescent="0.2">
      <c r="A358" s="18" t="s">
        <v>276</v>
      </c>
      <c r="B358" s="40" t="s">
        <v>79</v>
      </c>
      <c r="C358" s="40" t="s">
        <v>9</v>
      </c>
      <c r="D358" s="40" t="s">
        <v>27</v>
      </c>
      <c r="E358" s="41" t="s">
        <v>157</v>
      </c>
      <c r="F358" s="42" t="s">
        <v>273</v>
      </c>
      <c r="G358" s="58">
        <v>2000</v>
      </c>
      <c r="H358" s="58"/>
      <c r="I358" s="58">
        <f t="shared" si="172"/>
        <v>2000</v>
      </c>
      <c r="J358" s="58">
        <v>2000</v>
      </c>
      <c r="K358" s="58">
        <v>0</v>
      </c>
      <c r="L358" s="129">
        <f t="shared" si="165"/>
        <v>0</v>
      </c>
    </row>
    <row r="359" spans="1:12" ht="31.5" x14ac:dyDescent="0.2">
      <c r="A359" s="5" t="s">
        <v>147</v>
      </c>
      <c r="B359" s="37" t="s">
        <v>79</v>
      </c>
      <c r="C359" s="37" t="s">
        <v>9</v>
      </c>
      <c r="D359" s="37" t="s">
        <v>27</v>
      </c>
      <c r="E359" s="38" t="s">
        <v>148</v>
      </c>
      <c r="F359" s="39"/>
      <c r="G359" s="48">
        <f>G360</f>
        <v>1500</v>
      </c>
      <c r="H359" s="48">
        <f>H360</f>
        <v>0</v>
      </c>
      <c r="I359" s="48">
        <f t="shared" si="172"/>
        <v>1500</v>
      </c>
      <c r="J359" s="48">
        <f t="shared" ref="J359:K360" si="179">J360</f>
        <v>1500</v>
      </c>
      <c r="K359" s="48">
        <f t="shared" si="179"/>
        <v>0</v>
      </c>
      <c r="L359" s="128">
        <f t="shared" si="165"/>
        <v>0</v>
      </c>
    </row>
    <row r="360" spans="1:12" ht="47.25" x14ac:dyDescent="0.2">
      <c r="A360" s="18" t="s">
        <v>181</v>
      </c>
      <c r="B360" s="40" t="s">
        <v>79</v>
      </c>
      <c r="C360" s="40" t="s">
        <v>9</v>
      </c>
      <c r="D360" s="40" t="s">
        <v>27</v>
      </c>
      <c r="E360" s="41" t="s">
        <v>148</v>
      </c>
      <c r="F360" s="42" t="s">
        <v>10</v>
      </c>
      <c r="G360" s="58">
        <f>G361</f>
        <v>1500</v>
      </c>
      <c r="H360" s="58">
        <f>H361</f>
        <v>0</v>
      </c>
      <c r="I360" s="58">
        <f t="shared" si="172"/>
        <v>1500</v>
      </c>
      <c r="J360" s="58">
        <f t="shared" si="179"/>
        <v>1500</v>
      </c>
      <c r="K360" s="58">
        <f t="shared" si="179"/>
        <v>0</v>
      </c>
      <c r="L360" s="129">
        <f t="shared" si="165"/>
        <v>0</v>
      </c>
    </row>
    <row r="361" spans="1:12" ht="21.75" customHeight="1" x14ac:dyDescent="0.2">
      <c r="A361" s="18" t="s">
        <v>276</v>
      </c>
      <c r="B361" s="40" t="s">
        <v>79</v>
      </c>
      <c r="C361" s="40" t="s">
        <v>9</v>
      </c>
      <c r="D361" s="40" t="s">
        <v>27</v>
      </c>
      <c r="E361" s="41" t="s">
        <v>148</v>
      </c>
      <c r="F361" s="42" t="s">
        <v>273</v>
      </c>
      <c r="G361" s="58">
        <v>1500</v>
      </c>
      <c r="H361" s="58"/>
      <c r="I361" s="58">
        <f t="shared" si="172"/>
        <v>1500</v>
      </c>
      <c r="J361" s="58">
        <v>1500</v>
      </c>
      <c r="K361" s="58">
        <v>0</v>
      </c>
      <c r="L361" s="129">
        <f t="shared" si="165"/>
        <v>0</v>
      </c>
    </row>
    <row r="362" spans="1:12" ht="79.900000000000006" hidden="1" customHeight="1" x14ac:dyDescent="0.2">
      <c r="A362" s="5" t="s">
        <v>110</v>
      </c>
      <c r="B362" s="37" t="s">
        <v>79</v>
      </c>
      <c r="C362" s="37" t="s">
        <v>9</v>
      </c>
      <c r="D362" s="37" t="s">
        <v>27</v>
      </c>
      <c r="E362" s="38" t="s">
        <v>199</v>
      </c>
      <c r="F362" s="42"/>
      <c r="G362" s="78"/>
      <c r="H362" s="78"/>
      <c r="I362" s="78">
        <f t="shared" si="172"/>
        <v>0</v>
      </c>
      <c r="J362" s="78"/>
      <c r="K362" s="78"/>
      <c r="L362" s="132" t="e">
        <f t="shared" si="165"/>
        <v>#DIV/0!</v>
      </c>
    </row>
    <row r="363" spans="1:12" ht="52.15" hidden="1" customHeight="1" x14ac:dyDescent="0.2">
      <c r="A363" s="18" t="s">
        <v>181</v>
      </c>
      <c r="B363" s="40" t="s">
        <v>79</v>
      </c>
      <c r="C363" s="40" t="s">
        <v>9</v>
      </c>
      <c r="D363" s="40" t="s">
        <v>27</v>
      </c>
      <c r="E363" s="41" t="s">
        <v>199</v>
      </c>
      <c r="F363" s="42" t="s">
        <v>10</v>
      </c>
      <c r="G363" s="78"/>
      <c r="H363" s="78"/>
      <c r="I363" s="78">
        <f t="shared" si="172"/>
        <v>0</v>
      </c>
      <c r="J363" s="78"/>
      <c r="K363" s="78"/>
      <c r="L363" s="132" t="e">
        <f t="shared" si="165"/>
        <v>#DIV/0!</v>
      </c>
    </row>
    <row r="364" spans="1:12" ht="30.6" hidden="1" customHeight="1" x14ac:dyDescent="0.2">
      <c r="A364" s="18" t="s">
        <v>16</v>
      </c>
      <c r="B364" s="40" t="s">
        <v>79</v>
      </c>
      <c r="C364" s="40" t="s">
        <v>9</v>
      </c>
      <c r="D364" s="40" t="s">
        <v>27</v>
      </c>
      <c r="E364" s="41" t="s">
        <v>199</v>
      </c>
      <c r="F364" s="42" t="s">
        <v>17</v>
      </c>
      <c r="G364" s="78"/>
      <c r="H364" s="78"/>
      <c r="I364" s="78">
        <f t="shared" si="172"/>
        <v>0</v>
      </c>
      <c r="J364" s="78"/>
      <c r="K364" s="78"/>
      <c r="L364" s="132" t="e">
        <f t="shared" si="165"/>
        <v>#DIV/0!</v>
      </c>
    </row>
    <row r="365" spans="1:12" ht="21" customHeight="1" x14ac:dyDescent="0.2">
      <c r="A365" s="5" t="s">
        <v>104</v>
      </c>
      <c r="B365" s="37" t="s">
        <v>79</v>
      </c>
      <c r="C365" s="37" t="s">
        <v>9</v>
      </c>
      <c r="D365" s="37" t="s">
        <v>27</v>
      </c>
      <c r="E365" s="38" t="s">
        <v>196</v>
      </c>
      <c r="F365" s="39"/>
      <c r="G365" s="48">
        <f>G366</f>
        <v>8151609</v>
      </c>
      <c r="H365" s="48">
        <f>H366</f>
        <v>0</v>
      </c>
      <c r="I365" s="48">
        <f t="shared" si="172"/>
        <v>8151609</v>
      </c>
      <c r="J365" s="48">
        <f t="shared" ref="J365:K366" si="180">J366</f>
        <v>8151609</v>
      </c>
      <c r="K365" s="48">
        <f t="shared" si="180"/>
        <v>4484664.29</v>
      </c>
      <c r="L365" s="128">
        <f t="shared" si="165"/>
        <v>0.55015694324887277</v>
      </c>
    </row>
    <row r="366" spans="1:12" ht="47.25" x14ac:dyDescent="0.2">
      <c r="A366" s="18" t="s">
        <v>181</v>
      </c>
      <c r="B366" s="40" t="s">
        <v>79</v>
      </c>
      <c r="C366" s="40" t="s">
        <v>9</v>
      </c>
      <c r="D366" s="40" t="s">
        <v>27</v>
      </c>
      <c r="E366" s="41" t="s">
        <v>196</v>
      </c>
      <c r="F366" s="42" t="s">
        <v>10</v>
      </c>
      <c r="G366" s="58">
        <f>G367</f>
        <v>8151609</v>
      </c>
      <c r="H366" s="58">
        <f>H367</f>
        <v>0</v>
      </c>
      <c r="I366" s="58">
        <f t="shared" si="172"/>
        <v>8151609</v>
      </c>
      <c r="J366" s="58">
        <f t="shared" si="180"/>
        <v>8151609</v>
      </c>
      <c r="K366" s="58">
        <f t="shared" si="180"/>
        <v>4484664.29</v>
      </c>
      <c r="L366" s="129">
        <f t="shared" si="165"/>
        <v>0.55015694324887277</v>
      </c>
    </row>
    <row r="367" spans="1:12" ht="20.25" customHeight="1" x14ac:dyDescent="0.2">
      <c r="A367" s="18" t="s">
        <v>276</v>
      </c>
      <c r="B367" s="40" t="s">
        <v>79</v>
      </c>
      <c r="C367" s="40" t="s">
        <v>9</v>
      </c>
      <c r="D367" s="40" t="s">
        <v>27</v>
      </c>
      <c r="E367" s="41" t="s">
        <v>196</v>
      </c>
      <c r="F367" s="42" t="s">
        <v>273</v>
      </c>
      <c r="G367" s="58">
        <v>8151609</v>
      </c>
      <c r="H367" s="58"/>
      <c r="I367" s="58">
        <f t="shared" ref="I367" si="181">SUM(G367:H367)</f>
        <v>8151609</v>
      </c>
      <c r="J367" s="58">
        <v>8151609</v>
      </c>
      <c r="K367" s="58">
        <v>4484664.29</v>
      </c>
      <c r="L367" s="129">
        <f t="shared" si="165"/>
        <v>0.55015694324887277</v>
      </c>
    </row>
    <row r="368" spans="1:12" s="6" customFormat="1" ht="31.5" x14ac:dyDescent="0.2">
      <c r="A368" s="4" t="s">
        <v>92</v>
      </c>
      <c r="B368" s="32" t="s">
        <v>79</v>
      </c>
      <c r="C368" s="32" t="s">
        <v>9</v>
      </c>
      <c r="D368" s="32" t="s">
        <v>9</v>
      </c>
      <c r="E368" s="28"/>
      <c r="F368" s="36"/>
      <c r="G368" s="81">
        <f t="shared" ref="G368:K370" si="182">G369</f>
        <v>433500</v>
      </c>
      <c r="H368" s="81">
        <f t="shared" si="182"/>
        <v>0</v>
      </c>
      <c r="I368" s="81">
        <f t="shared" si="172"/>
        <v>433500</v>
      </c>
      <c r="J368" s="81">
        <f t="shared" si="182"/>
        <v>433500</v>
      </c>
      <c r="K368" s="81">
        <f t="shared" si="182"/>
        <v>247178</v>
      </c>
      <c r="L368" s="127">
        <f t="shared" si="165"/>
        <v>0.57019146482122263</v>
      </c>
    </row>
    <row r="369" spans="1:12" ht="31.9" customHeight="1" x14ac:dyDescent="0.2">
      <c r="A369" s="5" t="s">
        <v>257</v>
      </c>
      <c r="B369" s="37" t="s">
        <v>79</v>
      </c>
      <c r="C369" s="37" t="s">
        <v>9</v>
      </c>
      <c r="D369" s="37" t="s">
        <v>9</v>
      </c>
      <c r="E369" s="38" t="s">
        <v>174</v>
      </c>
      <c r="F369" s="42"/>
      <c r="G369" s="48">
        <f t="shared" si="182"/>
        <v>433500</v>
      </c>
      <c r="H369" s="48">
        <f t="shared" si="182"/>
        <v>0</v>
      </c>
      <c r="I369" s="48">
        <f t="shared" si="172"/>
        <v>433500</v>
      </c>
      <c r="J369" s="48">
        <f t="shared" si="182"/>
        <v>433500</v>
      </c>
      <c r="K369" s="48">
        <f t="shared" si="182"/>
        <v>247178</v>
      </c>
      <c r="L369" s="128">
        <f t="shared" si="165"/>
        <v>0.57019146482122263</v>
      </c>
    </row>
    <row r="370" spans="1:12" ht="33" customHeight="1" x14ac:dyDescent="0.2">
      <c r="A370" s="18" t="s">
        <v>131</v>
      </c>
      <c r="B370" s="40" t="s">
        <v>79</v>
      </c>
      <c r="C370" s="40" t="s">
        <v>9</v>
      </c>
      <c r="D370" s="40" t="s">
        <v>9</v>
      </c>
      <c r="E370" s="41" t="s">
        <v>174</v>
      </c>
      <c r="F370" s="42" t="s">
        <v>30</v>
      </c>
      <c r="G370" s="58">
        <f t="shared" si="182"/>
        <v>433500</v>
      </c>
      <c r="H370" s="58">
        <f t="shared" si="182"/>
        <v>0</v>
      </c>
      <c r="I370" s="58">
        <f t="shared" si="172"/>
        <v>433500</v>
      </c>
      <c r="J370" s="58">
        <f t="shared" si="182"/>
        <v>433500</v>
      </c>
      <c r="K370" s="58">
        <f t="shared" si="182"/>
        <v>247178</v>
      </c>
      <c r="L370" s="129">
        <f t="shared" si="165"/>
        <v>0.57019146482122263</v>
      </c>
    </row>
    <row r="371" spans="1:12" ht="49.15" customHeight="1" x14ac:dyDescent="0.2">
      <c r="A371" s="18" t="s">
        <v>206</v>
      </c>
      <c r="B371" s="40" t="s">
        <v>79</v>
      </c>
      <c r="C371" s="40" t="s">
        <v>9</v>
      </c>
      <c r="D371" s="40" t="s">
        <v>9</v>
      </c>
      <c r="E371" s="41" t="s">
        <v>174</v>
      </c>
      <c r="F371" s="42" t="s">
        <v>31</v>
      </c>
      <c r="G371" s="58">
        <v>433500</v>
      </c>
      <c r="H371" s="58"/>
      <c r="I371" s="58">
        <f t="shared" si="172"/>
        <v>433500</v>
      </c>
      <c r="J371" s="58">
        <v>433500</v>
      </c>
      <c r="K371" s="58">
        <v>247178</v>
      </c>
      <c r="L371" s="129">
        <f t="shared" si="165"/>
        <v>0.57019146482122263</v>
      </c>
    </row>
    <row r="372" spans="1:12" ht="20.45" customHeight="1" x14ac:dyDescent="0.3">
      <c r="A372" s="22" t="s">
        <v>52</v>
      </c>
      <c r="B372" s="32" t="s">
        <v>79</v>
      </c>
      <c r="C372" s="32" t="s">
        <v>12</v>
      </c>
      <c r="D372" s="28"/>
      <c r="E372" s="28"/>
      <c r="F372" s="36"/>
      <c r="G372" s="81">
        <f>G373+G393</f>
        <v>19121947</v>
      </c>
      <c r="H372" s="81">
        <f>H373+H393</f>
        <v>0</v>
      </c>
      <c r="I372" s="81">
        <f t="shared" si="172"/>
        <v>19121947</v>
      </c>
      <c r="J372" s="81">
        <f t="shared" ref="J372:K372" si="183">J373+J393</f>
        <v>19121947</v>
      </c>
      <c r="K372" s="81">
        <f t="shared" si="183"/>
        <v>8968102.5999999996</v>
      </c>
      <c r="L372" s="127">
        <f t="shared" si="165"/>
        <v>0.46899526496961841</v>
      </c>
    </row>
    <row r="373" spans="1:12" ht="16.149999999999999" customHeight="1" x14ac:dyDescent="0.2">
      <c r="A373" s="4" t="s">
        <v>68</v>
      </c>
      <c r="B373" s="32" t="s">
        <v>79</v>
      </c>
      <c r="C373" s="32" t="s">
        <v>12</v>
      </c>
      <c r="D373" s="32" t="s">
        <v>46</v>
      </c>
      <c r="E373" s="28"/>
      <c r="F373" s="36"/>
      <c r="G373" s="81">
        <f>G374+G377+G380+G383+G386+G389</f>
        <v>16742293</v>
      </c>
      <c r="H373" s="81">
        <f>H374+H377+H380+H383+H386+H389</f>
        <v>70020</v>
      </c>
      <c r="I373" s="81">
        <f t="shared" si="172"/>
        <v>16812313</v>
      </c>
      <c r="J373" s="81">
        <f t="shared" ref="J373:K373" si="184">J374+J377+J380+J383+J386+J389</f>
        <v>16812313</v>
      </c>
      <c r="K373" s="81">
        <f t="shared" si="184"/>
        <v>7933939.8099999996</v>
      </c>
      <c r="L373" s="127">
        <f t="shared" si="165"/>
        <v>0.47191244952434563</v>
      </c>
    </row>
    <row r="374" spans="1:12" s="11" customFormat="1" ht="21.6" customHeight="1" x14ac:dyDescent="0.2">
      <c r="A374" s="5" t="s">
        <v>108</v>
      </c>
      <c r="B374" s="37" t="s">
        <v>79</v>
      </c>
      <c r="C374" s="37" t="s">
        <v>12</v>
      </c>
      <c r="D374" s="37" t="s">
        <v>46</v>
      </c>
      <c r="E374" s="38" t="s">
        <v>142</v>
      </c>
      <c r="F374" s="39"/>
      <c r="G374" s="77">
        <f>G375</f>
        <v>0</v>
      </c>
      <c r="H374" s="48">
        <f>H375</f>
        <v>70020</v>
      </c>
      <c r="I374" s="48">
        <f t="shared" si="172"/>
        <v>70020</v>
      </c>
      <c r="J374" s="48">
        <f t="shared" ref="J374:K375" si="185">J375</f>
        <v>70020</v>
      </c>
      <c r="K374" s="48">
        <f t="shared" si="185"/>
        <v>0</v>
      </c>
      <c r="L374" s="128">
        <f t="shared" si="165"/>
        <v>0</v>
      </c>
    </row>
    <row r="375" spans="1:12" ht="52.15" customHeight="1" x14ac:dyDescent="0.2">
      <c r="A375" s="18" t="s">
        <v>181</v>
      </c>
      <c r="B375" s="40" t="s">
        <v>79</v>
      </c>
      <c r="C375" s="40" t="s">
        <v>12</v>
      </c>
      <c r="D375" s="40" t="s">
        <v>46</v>
      </c>
      <c r="E375" s="41" t="s">
        <v>142</v>
      </c>
      <c r="F375" s="42" t="s">
        <v>10</v>
      </c>
      <c r="G375" s="78">
        <f>G376</f>
        <v>0</v>
      </c>
      <c r="H375" s="58">
        <f>H376</f>
        <v>70020</v>
      </c>
      <c r="I375" s="58">
        <f t="shared" si="172"/>
        <v>70020</v>
      </c>
      <c r="J375" s="58">
        <f t="shared" si="185"/>
        <v>70020</v>
      </c>
      <c r="K375" s="58">
        <f t="shared" si="185"/>
        <v>0</v>
      </c>
      <c r="L375" s="129">
        <f t="shared" si="165"/>
        <v>0</v>
      </c>
    </row>
    <row r="376" spans="1:12" ht="19.899999999999999" customHeight="1" x14ac:dyDescent="0.2">
      <c r="A376" s="18" t="s">
        <v>276</v>
      </c>
      <c r="B376" s="40" t="s">
        <v>79</v>
      </c>
      <c r="C376" s="40" t="s">
        <v>12</v>
      </c>
      <c r="D376" s="40" t="s">
        <v>46</v>
      </c>
      <c r="E376" s="41" t="s">
        <v>142</v>
      </c>
      <c r="F376" s="42" t="s">
        <v>273</v>
      </c>
      <c r="G376" s="78">
        <v>0</v>
      </c>
      <c r="H376" s="58">
        <v>70020</v>
      </c>
      <c r="I376" s="58">
        <f t="shared" si="172"/>
        <v>70020</v>
      </c>
      <c r="J376" s="58">
        <v>70020</v>
      </c>
      <c r="K376" s="58">
        <v>0</v>
      </c>
      <c r="L376" s="129">
        <f t="shared" si="165"/>
        <v>0</v>
      </c>
    </row>
    <row r="377" spans="1:12" ht="34.5" customHeight="1" x14ac:dyDescent="0.2">
      <c r="A377" s="5" t="s">
        <v>107</v>
      </c>
      <c r="B377" s="37" t="s">
        <v>79</v>
      </c>
      <c r="C377" s="37" t="s">
        <v>12</v>
      </c>
      <c r="D377" s="37" t="s">
        <v>46</v>
      </c>
      <c r="E377" s="38" t="s">
        <v>157</v>
      </c>
      <c r="F377" s="39"/>
      <c r="G377" s="48">
        <f>G378</f>
        <v>8000</v>
      </c>
      <c r="H377" s="48">
        <f>H378</f>
        <v>0</v>
      </c>
      <c r="I377" s="48">
        <f t="shared" si="172"/>
        <v>8000</v>
      </c>
      <c r="J377" s="48">
        <f t="shared" ref="J377:K378" si="186">J378</f>
        <v>8000</v>
      </c>
      <c r="K377" s="48">
        <f t="shared" si="186"/>
        <v>0</v>
      </c>
      <c r="L377" s="128">
        <f t="shared" si="165"/>
        <v>0</v>
      </c>
    </row>
    <row r="378" spans="1:12" ht="51" customHeight="1" x14ac:dyDescent="0.2">
      <c r="A378" s="18" t="s">
        <v>181</v>
      </c>
      <c r="B378" s="40" t="s">
        <v>79</v>
      </c>
      <c r="C378" s="40" t="s">
        <v>12</v>
      </c>
      <c r="D378" s="40" t="s">
        <v>46</v>
      </c>
      <c r="E378" s="41" t="s">
        <v>157</v>
      </c>
      <c r="F378" s="42" t="s">
        <v>10</v>
      </c>
      <c r="G378" s="58">
        <f>G379</f>
        <v>8000</v>
      </c>
      <c r="H378" s="58">
        <f>H379</f>
        <v>0</v>
      </c>
      <c r="I378" s="58">
        <f t="shared" si="172"/>
        <v>8000</v>
      </c>
      <c r="J378" s="58">
        <f t="shared" si="186"/>
        <v>8000</v>
      </c>
      <c r="K378" s="58">
        <f t="shared" si="186"/>
        <v>0</v>
      </c>
      <c r="L378" s="129">
        <f t="shared" si="165"/>
        <v>0</v>
      </c>
    </row>
    <row r="379" spans="1:12" ht="20.25" customHeight="1" x14ac:dyDescent="0.2">
      <c r="A379" s="18" t="s">
        <v>276</v>
      </c>
      <c r="B379" s="40" t="s">
        <v>79</v>
      </c>
      <c r="C379" s="40" t="s">
        <v>12</v>
      </c>
      <c r="D379" s="40" t="s">
        <v>46</v>
      </c>
      <c r="E379" s="41" t="s">
        <v>157</v>
      </c>
      <c r="F379" s="42" t="s">
        <v>273</v>
      </c>
      <c r="G379" s="58">
        <v>8000</v>
      </c>
      <c r="H379" s="58"/>
      <c r="I379" s="58">
        <f t="shared" si="172"/>
        <v>8000</v>
      </c>
      <c r="J379" s="58">
        <v>8000</v>
      </c>
      <c r="K379" s="58">
        <v>0</v>
      </c>
      <c r="L379" s="129">
        <f t="shared" si="165"/>
        <v>0</v>
      </c>
    </row>
    <row r="380" spans="1:12" ht="31.5" x14ac:dyDescent="0.2">
      <c r="A380" s="5" t="s">
        <v>147</v>
      </c>
      <c r="B380" s="37" t="s">
        <v>79</v>
      </c>
      <c r="C380" s="37" t="s">
        <v>12</v>
      </c>
      <c r="D380" s="37" t="s">
        <v>46</v>
      </c>
      <c r="E380" s="38" t="s">
        <v>148</v>
      </c>
      <c r="F380" s="39"/>
      <c r="G380" s="48">
        <f>G381</f>
        <v>6000</v>
      </c>
      <c r="H380" s="48">
        <f>H381</f>
        <v>0</v>
      </c>
      <c r="I380" s="48">
        <f t="shared" si="172"/>
        <v>6000</v>
      </c>
      <c r="J380" s="48">
        <f t="shared" ref="J380:K381" si="187">J381</f>
        <v>6000</v>
      </c>
      <c r="K380" s="48">
        <f t="shared" si="187"/>
        <v>0</v>
      </c>
      <c r="L380" s="128">
        <f t="shared" si="165"/>
        <v>0</v>
      </c>
    </row>
    <row r="381" spans="1:12" ht="47.25" x14ac:dyDescent="0.2">
      <c r="A381" s="18" t="s">
        <v>181</v>
      </c>
      <c r="B381" s="40" t="s">
        <v>79</v>
      </c>
      <c r="C381" s="40" t="s">
        <v>12</v>
      </c>
      <c r="D381" s="40" t="s">
        <v>46</v>
      </c>
      <c r="E381" s="41" t="s">
        <v>148</v>
      </c>
      <c r="F381" s="42" t="s">
        <v>10</v>
      </c>
      <c r="G381" s="58">
        <f>G382</f>
        <v>6000</v>
      </c>
      <c r="H381" s="58">
        <f>H382</f>
        <v>0</v>
      </c>
      <c r="I381" s="58">
        <f t="shared" si="172"/>
        <v>6000</v>
      </c>
      <c r="J381" s="58">
        <f t="shared" si="187"/>
        <v>6000</v>
      </c>
      <c r="K381" s="58">
        <f t="shared" si="187"/>
        <v>0</v>
      </c>
      <c r="L381" s="129">
        <f t="shared" si="165"/>
        <v>0</v>
      </c>
    </row>
    <row r="382" spans="1:12" ht="24" customHeight="1" x14ac:dyDescent="0.2">
      <c r="A382" s="18" t="s">
        <v>276</v>
      </c>
      <c r="B382" s="40" t="s">
        <v>79</v>
      </c>
      <c r="C382" s="40" t="s">
        <v>12</v>
      </c>
      <c r="D382" s="40" t="s">
        <v>46</v>
      </c>
      <c r="E382" s="41" t="s">
        <v>148</v>
      </c>
      <c r="F382" s="42" t="s">
        <v>273</v>
      </c>
      <c r="G382" s="58">
        <v>6000</v>
      </c>
      <c r="H382" s="58"/>
      <c r="I382" s="58">
        <f t="shared" ref="I382" si="188">SUM(G382:H382)</f>
        <v>6000</v>
      </c>
      <c r="J382" s="58">
        <v>6000</v>
      </c>
      <c r="K382" s="58">
        <v>0</v>
      </c>
      <c r="L382" s="129">
        <f t="shared" si="165"/>
        <v>0</v>
      </c>
    </row>
    <row r="383" spans="1:12" ht="15.75" x14ac:dyDescent="0.2">
      <c r="A383" s="23" t="s">
        <v>69</v>
      </c>
      <c r="B383" s="37" t="s">
        <v>79</v>
      </c>
      <c r="C383" s="37" t="s">
        <v>12</v>
      </c>
      <c r="D383" s="37" t="s">
        <v>46</v>
      </c>
      <c r="E383" s="38" t="s">
        <v>198</v>
      </c>
      <c r="F383" s="39"/>
      <c r="G383" s="48">
        <f>G384</f>
        <v>3895424</v>
      </c>
      <c r="H383" s="48">
        <f>H384</f>
        <v>0</v>
      </c>
      <c r="I383" s="48">
        <f t="shared" si="172"/>
        <v>3895424</v>
      </c>
      <c r="J383" s="48">
        <f t="shared" ref="J383:K384" si="189">J384</f>
        <v>3895424</v>
      </c>
      <c r="K383" s="48">
        <f t="shared" si="189"/>
        <v>1871148.65</v>
      </c>
      <c r="L383" s="128">
        <f t="shared" si="165"/>
        <v>0.48034531029228139</v>
      </c>
    </row>
    <row r="384" spans="1:12" ht="47.25" x14ac:dyDescent="0.2">
      <c r="A384" s="18" t="s">
        <v>181</v>
      </c>
      <c r="B384" s="40" t="s">
        <v>79</v>
      </c>
      <c r="C384" s="40" t="s">
        <v>12</v>
      </c>
      <c r="D384" s="40" t="s">
        <v>46</v>
      </c>
      <c r="E384" s="41" t="s">
        <v>198</v>
      </c>
      <c r="F384" s="42" t="s">
        <v>10</v>
      </c>
      <c r="G384" s="58">
        <f>G385</f>
        <v>3895424</v>
      </c>
      <c r="H384" s="58">
        <f>H385</f>
        <v>0</v>
      </c>
      <c r="I384" s="58">
        <f t="shared" si="172"/>
        <v>3895424</v>
      </c>
      <c r="J384" s="58">
        <f t="shared" si="189"/>
        <v>3895424</v>
      </c>
      <c r="K384" s="58">
        <f t="shared" si="189"/>
        <v>1871148.65</v>
      </c>
      <c r="L384" s="129">
        <f t="shared" si="165"/>
        <v>0.48034531029228139</v>
      </c>
    </row>
    <row r="385" spans="1:12" ht="18.75" customHeight="1" x14ac:dyDescent="0.2">
      <c r="A385" s="18" t="s">
        <v>276</v>
      </c>
      <c r="B385" s="40" t="s">
        <v>79</v>
      </c>
      <c r="C385" s="40" t="s">
        <v>12</v>
      </c>
      <c r="D385" s="40" t="s">
        <v>46</v>
      </c>
      <c r="E385" s="41" t="s">
        <v>198</v>
      </c>
      <c r="F385" s="42" t="s">
        <v>273</v>
      </c>
      <c r="G385" s="58">
        <v>3895424</v>
      </c>
      <c r="H385" s="58"/>
      <c r="I385" s="58">
        <f t="shared" si="172"/>
        <v>3895424</v>
      </c>
      <c r="J385" s="58">
        <v>3895424</v>
      </c>
      <c r="K385" s="58">
        <v>1871148.65</v>
      </c>
      <c r="L385" s="129">
        <f t="shared" si="165"/>
        <v>0.48034531029228139</v>
      </c>
    </row>
    <row r="386" spans="1:12" ht="67.900000000000006" customHeight="1" x14ac:dyDescent="0.2">
      <c r="A386" s="5" t="s">
        <v>110</v>
      </c>
      <c r="B386" s="37" t="s">
        <v>79</v>
      </c>
      <c r="C386" s="37" t="s">
        <v>12</v>
      </c>
      <c r="D386" s="37" t="s">
        <v>46</v>
      </c>
      <c r="E386" s="38" t="s">
        <v>199</v>
      </c>
      <c r="F386" s="42"/>
      <c r="G386" s="48">
        <f>G387</f>
        <v>830000</v>
      </c>
      <c r="H386" s="48">
        <f>H387</f>
        <v>0</v>
      </c>
      <c r="I386" s="48">
        <f t="shared" si="172"/>
        <v>830000</v>
      </c>
      <c r="J386" s="48">
        <f t="shared" ref="J386:K387" si="190">J387</f>
        <v>830000</v>
      </c>
      <c r="K386" s="48">
        <f t="shared" si="190"/>
        <v>225708.2</v>
      </c>
      <c r="L386" s="128">
        <f t="shared" si="165"/>
        <v>0.27193759036144582</v>
      </c>
    </row>
    <row r="387" spans="1:12" ht="47.25" x14ac:dyDescent="0.2">
      <c r="A387" s="18" t="s">
        <v>181</v>
      </c>
      <c r="B387" s="37" t="s">
        <v>79</v>
      </c>
      <c r="C387" s="37" t="s">
        <v>12</v>
      </c>
      <c r="D387" s="37" t="s">
        <v>46</v>
      </c>
      <c r="E387" s="41" t="s">
        <v>199</v>
      </c>
      <c r="F387" s="42" t="s">
        <v>10</v>
      </c>
      <c r="G387" s="58">
        <f>G388</f>
        <v>830000</v>
      </c>
      <c r="H387" s="58">
        <f>H388</f>
        <v>0</v>
      </c>
      <c r="I387" s="58">
        <f>SUM(G387:H387)</f>
        <v>830000</v>
      </c>
      <c r="J387" s="58">
        <f t="shared" si="190"/>
        <v>830000</v>
      </c>
      <c r="K387" s="58">
        <f t="shared" si="190"/>
        <v>225708.2</v>
      </c>
      <c r="L387" s="129">
        <f t="shared" si="165"/>
        <v>0.27193759036144582</v>
      </c>
    </row>
    <row r="388" spans="1:12" ht="15.75" x14ac:dyDescent="0.2">
      <c r="A388" s="18" t="s">
        <v>276</v>
      </c>
      <c r="B388" s="37" t="s">
        <v>79</v>
      </c>
      <c r="C388" s="37" t="s">
        <v>12</v>
      </c>
      <c r="D388" s="37" t="s">
        <v>46</v>
      </c>
      <c r="E388" s="41" t="s">
        <v>199</v>
      </c>
      <c r="F388" s="42" t="s">
        <v>273</v>
      </c>
      <c r="G388" s="58">
        <f>815000+15000</f>
        <v>830000</v>
      </c>
      <c r="H388" s="58"/>
      <c r="I388" s="123">
        <f t="shared" ref="I388" si="191">SUM(G388:H388)</f>
        <v>830000</v>
      </c>
      <c r="J388" s="58">
        <v>830000</v>
      </c>
      <c r="K388" s="58">
        <v>225708.2</v>
      </c>
      <c r="L388" s="129">
        <f t="shared" si="165"/>
        <v>0.27193759036144582</v>
      </c>
    </row>
    <row r="389" spans="1:12" ht="17.25" customHeight="1" x14ac:dyDescent="0.2">
      <c r="A389" s="5" t="s">
        <v>129</v>
      </c>
      <c r="B389" s="37" t="s">
        <v>79</v>
      </c>
      <c r="C389" s="37" t="s">
        <v>12</v>
      </c>
      <c r="D389" s="37" t="s">
        <v>46</v>
      </c>
      <c r="E389" s="38" t="s">
        <v>197</v>
      </c>
      <c r="F389" s="39"/>
      <c r="G389" s="48">
        <f>G390</f>
        <v>12002869</v>
      </c>
      <c r="H389" s="48">
        <f>H390</f>
        <v>0</v>
      </c>
      <c r="I389" s="48">
        <f t="shared" si="172"/>
        <v>12002869</v>
      </c>
      <c r="J389" s="48">
        <f t="shared" ref="J389:K390" si="192">J390</f>
        <v>12002869</v>
      </c>
      <c r="K389" s="48">
        <f t="shared" si="192"/>
        <v>5837082.96</v>
      </c>
      <c r="L389" s="128">
        <f t="shared" si="165"/>
        <v>0.48630731202681626</v>
      </c>
    </row>
    <row r="390" spans="1:12" ht="47.25" x14ac:dyDescent="0.2">
      <c r="A390" s="18" t="s">
        <v>181</v>
      </c>
      <c r="B390" s="40" t="s">
        <v>79</v>
      </c>
      <c r="C390" s="40" t="s">
        <v>12</v>
      </c>
      <c r="D390" s="40" t="s">
        <v>46</v>
      </c>
      <c r="E390" s="41" t="s">
        <v>197</v>
      </c>
      <c r="F390" s="42" t="s">
        <v>10</v>
      </c>
      <c r="G390" s="58">
        <f>G391</f>
        <v>12002869</v>
      </c>
      <c r="H390" s="58">
        <f>H391</f>
        <v>0</v>
      </c>
      <c r="I390" s="58">
        <f t="shared" si="172"/>
        <v>12002869</v>
      </c>
      <c r="J390" s="58">
        <f t="shared" si="192"/>
        <v>12002869</v>
      </c>
      <c r="K390" s="58">
        <f t="shared" si="192"/>
        <v>5837082.96</v>
      </c>
      <c r="L390" s="129">
        <f t="shared" si="165"/>
        <v>0.48630731202681626</v>
      </c>
    </row>
    <row r="391" spans="1:12" ht="21" customHeight="1" x14ac:dyDescent="0.2">
      <c r="A391" s="18" t="s">
        <v>276</v>
      </c>
      <c r="B391" s="40" t="s">
        <v>79</v>
      </c>
      <c r="C391" s="40" t="s">
        <v>12</v>
      </c>
      <c r="D391" s="40" t="s">
        <v>46</v>
      </c>
      <c r="E391" s="41" t="s">
        <v>197</v>
      </c>
      <c r="F391" s="42" t="s">
        <v>273</v>
      </c>
      <c r="G391" s="58">
        <v>12002869</v>
      </c>
      <c r="H391" s="58"/>
      <c r="I391" s="58">
        <f t="shared" si="172"/>
        <v>12002869</v>
      </c>
      <c r="J391" s="58">
        <v>12002869</v>
      </c>
      <c r="K391" s="58">
        <v>5837082.96</v>
      </c>
      <c r="L391" s="129">
        <f t="shared" si="165"/>
        <v>0.48630731202681626</v>
      </c>
    </row>
    <row r="392" spans="1:12" ht="31.5" hidden="1" x14ac:dyDescent="0.2">
      <c r="A392" s="18" t="s">
        <v>16</v>
      </c>
      <c r="B392" s="40" t="s">
        <v>79</v>
      </c>
      <c r="C392" s="40" t="s">
        <v>12</v>
      </c>
      <c r="D392" s="40" t="s">
        <v>46</v>
      </c>
      <c r="E392" s="41" t="s">
        <v>197</v>
      </c>
      <c r="F392" s="42" t="s">
        <v>17</v>
      </c>
      <c r="G392" s="78"/>
      <c r="H392" s="78"/>
      <c r="I392" s="78">
        <f t="shared" si="172"/>
        <v>0</v>
      </c>
      <c r="J392" s="78"/>
      <c r="K392" s="78"/>
      <c r="L392" s="132" t="e">
        <f t="shared" si="165"/>
        <v>#DIV/0!</v>
      </c>
    </row>
    <row r="393" spans="1:12" ht="31.5" x14ac:dyDescent="0.2">
      <c r="A393" s="4" t="s">
        <v>75</v>
      </c>
      <c r="B393" s="32" t="s">
        <v>79</v>
      </c>
      <c r="C393" s="32" t="s">
        <v>12</v>
      </c>
      <c r="D393" s="32" t="s">
        <v>39</v>
      </c>
      <c r="E393" s="28"/>
      <c r="F393" s="36"/>
      <c r="G393" s="83">
        <f>G397+G400+G394</f>
        <v>2379654</v>
      </c>
      <c r="H393" s="83">
        <f>H397+H400+H394</f>
        <v>-70020</v>
      </c>
      <c r="I393" s="83">
        <f t="shared" si="172"/>
        <v>2309634</v>
      </c>
      <c r="J393" s="83">
        <f t="shared" ref="J393:K393" si="193">J397+J400+J394</f>
        <v>2309634</v>
      </c>
      <c r="K393" s="83">
        <f t="shared" si="193"/>
        <v>1034162.79</v>
      </c>
      <c r="L393" s="131">
        <f t="shared" si="165"/>
        <v>0.44776046334614056</v>
      </c>
    </row>
    <row r="394" spans="1:12" ht="31.5" x14ac:dyDescent="0.2">
      <c r="A394" s="5" t="s">
        <v>108</v>
      </c>
      <c r="B394" s="37" t="s">
        <v>79</v>
      </c>
      <c r="C394" s="40" t="s">
        <v>12</v>
      </c>
      <c r="D394" s="40" t="s">
        <v>39</v>
      </c>
      <c r="E394" s="38" t="s">
        <v>142</v>
      </c>
      <c r="F394" s="39"/>
      <c r="G394" s="85">
        <f>G395</f>
        <v>70020</v>
      </c>
      <c r="H394" s="85">
        <f>H395</f>
        <v>-70020</v>
      </c>
      <c r="I394" s="85">
        <f t="shared" si="172"/>
        <v>0</v>
      </c>
      <c r="J394" s="85">
        <f t="shared" ref="J394:K395" si="194">J395</f>
        <v>0</v>
      </c>
      <c r="K394" s="85">
        <f t="shared" si="194"/>
        <v>0</v>
      </c>
      <c r="L394" s="134" t="e">
        <f t="shared" si="165"/>
        <v>#DIV/0!</v>
      </c>
    </row>
    <row r="395" spans="1:12" ht="31.5" x14ac:dyDescent="0.2">
      <c r="A395" s="18" t="s">
        <v>131</v>
      </c>
      <c r="B395" s="40" t="s">
        <v>79</v>
      </c>
      <c r="C395" s="40" t="s">
        <v>12</v>
      </c>
      <c r="D395" s="40" t="s">
        <v>39</v>
      </c>
      <c r="E395" s="41" t="s">
        <v>142</v>
      </c>
      <c r="F395" s="42" t="s">
        <v>30</v>
      </c>
      <c r="G395" s="86">
        <f>G396</f>
        <v>70020</v>
      </c>
      <c r="H395" s="86">
        <f>H396</f>
        <v>-70020</v>
      </c>
      <c r="I395" s="86">
        <f t="shared" si="172"/>
        <v>0</v>
      </c>
      <c r="J395" s="86">
        <f t="shared" si="194"/>
        <v>0</v>
      </c>
      <c r="K395" s="86">
        <f t="shared" si="194"/>
        <v>0</v>
      </c>
      <c r="L395" s="135" t="e">
        <f t="shared" si="165"/>
        <v>#DIV/0!</v>
      </c>
    </row>
    <row r="396" spans="1:12" ht="47.25" x14ac:dyDescent="0.2">
      <c r="A396" s="18" t="s">
        <v>206</v>
      </c>
      <c r="B396" s="40" t="s">
        <v>79</v>
      </c>
      <c r="C396" s="40" t="s">
        <v>12</v>
      </c>
      <c r="D396" s="40" t="s">
        <v>39</v>
      </c>
      <c r="E396" s="41" t="s">
        <v>142</v>
      </c>
      <c r="F396" s="42" t="s">
        <v>31</v>
      </c>
      <c r="G396" s="86">
        <v>70020</v>
      </c>
      <c r="H396" s="86">
        <v>-70020</v>
      </c>
      <c r="I396" s="86">
        <f t="shared" si="172"/>
        <v>0</v>
      </c>
      <c r="J396" s="86"/>
      <c r="K396" s="86"/>
      <c r="L396" s="135" t="e">
        <f t="shared" si="165"/>
        <v>#DIV/0!</v>
      </c>
    </row>
    <row r="397" spans="1:12" ht="47.25" x14ac:dyDescent="0.2">
      <c r="A397" s="5" t="s">
        <v>101</v>
      </c>
      <c r="B397" s="37" t="s">
        <v>79</v>
      </c>
      <c r="C397" s="37" t="s">
        <v>12</v>
      </c>
      <c r="D397" s="37" t="s">
        <v>39</v>
      </c>
      <c r="E397" s="38" t="s">
        <v>200</v>
      </c>
      <c r="F397" s="36"/>
      <c r="G397" s="85">
        <f>G398</f>
        <v>522339</v>
      </c>
      <c r="H397" s="85">
        <f>H398</f>
        <v>0</v>
      </c>
      <c r="I397" s="85">
        <f t="shared" si="172"/>
        <v>522339</v>
      </c>
      <c r="J397" s="85">
        <f t="shared" ref="J397:K398" si="195">J398</f>
        <v>522339</v>
      </c>
      <c r="K397" s="85">
        <f t="shared" si="195"/>
        <v>250136.87</v>
      </c>
      <c r="L397" s="134">
        <f t="shared" ref="L397:L438" si="196">K397/J397</f>
        <v>0.47887841038099777</v>
      </c>
    </row>
    <row r="398" spans="1:12" ht="94.5" x14ac:dyDescent="0.2">
      <c r="A398" s="18" t="s">
        <v>261</v>
      </c>
      <c r="B398" s="40" t="s">
        <v>79</v>
      </c>
      <c r="C398" s="40" t="s">
        <v>12</v>
      </c>
      <c r="D398" s="40" t="s">
        <v>39</v>
      </c>
      <c r="E398" s="41" t="s">
        <v>200</v>
      </c>
      <c r="F398" s="42" t="s">
        <v>28</v>
      </c>
      <c r="G398" s="86">
        <f>G399</f>
        <v>522339</v>
      </c>
      <c r="H398" s="86">
        <f>H399</f>
        <v>0</v>
      </c>
      <c r="I398" s="86">
        <f t="shared" si="172"/>
        <v>522339</v>
      </c>
      <c r="J398" s="86">
        <f t="shared" si="195"/>
        <v>522339</v>
      </c>
      <c r="K398" s="86">
        <f t="shared" si="195"/>
        <v>250136.87</v>
      </c>
      <c r="L398" s="135">
        <f t="shared" si="196"/>
        <v>0.47887841038099777</v>
      </c>
    </row>
    <row r="399" spans="1:12" ht="31.5" x14ac:dyDescent="0.2">
      <c r="A399" s="18" t="s">
        <v>130</v>
      </c>
      <c r="B399" s="40" t="s">
        <v>79</v>
      </c>
      <c r="C399" s="40" t="s">
        <v>12</v>
      </c>
      <c r="D399" s="40" t="s">
        <v>39</v>
      </c>
      <c r="E399" s="41" t="s">
        <v>200</v>
      </c>
      <c r="F399" s="42" t="s">
        <v>29</v>
      </c>
      <c r="G399" s="86">
        <v>522339</v>
      </c>
      <c r="H399" s="86"/>
      <c r="I399" s="86">
        <f t="shared" si="172"/>
        <v>522339</v>
      </c>
      <c r="J399" s="86">
        <v>522339</v>
      </c>
      <c r="K399" s="86">
        <v>250136.87</v>
      </c>
      <c r="L399" s="135">
        <f t="shared" si="196"/>
        <v>0.47887841038099777</v>
      </c>
    </row>
    <row r="400" spans="1:12" ht="33.75" customHeight="1" x14ac:dyDescent="0.2">
      <c r="A400" s="5" t="s">
        <v>102</v>
      </c>
      <c r="B400" s="37" t="s">
        <v>79</v>
      </c>
      <c r="C400" s="37" t="s">
        <v>12</v>
      </c>
      <c r="D400" s="37" t="s">
        <v>39</v>
      </c>
      <c r="E400" s="38" t="s">
        <v>201</v>
      </c>
      <c r="F400" s="39"/>
      <c r="G400" s="48">
        <f>G401+G403+G405</f>
        <v>1787295</v>
      </c>
      <c r="H400" s="48">
        <f>H401+H403+H405</f>
        <v>0</v>
      </c>
      <c r="I400" s="48">
        <f t="shared" si="172"/>
        <v>1787295</v>
      </c>
      <c r="J400" s="48">
        <f t="shared" ref="J400" si="197">J401+J403+J405</f>
        <v>1787295</v>
      </c>
      <c r="K400" s="48">
        <f>K401+K403+K405</f>
        <v>784025.92</v>
      </c>
      <c r="L400" s="128">
        <f t="shared" si="196"/>
        <v>0.43866620787279104</v>
      </c>
    </row>
    <row r="401" spans="1:12" ht="94.5" x14ac:dyDescent="0.2">
      <c r="A401" s="18" t="s">
        <v>261</v>
      </c>
      <c r="B401" s="40" t="s">
        <v>79</v>
      </c>
      <c r="C401" s="40" t="s">
        <v>12</v>
      </c>
      <c r="D401" s="40" t="s">
        <v>39</v>
      </c>
      <c r="E401" s="41" t="s">
        <v>201</v>
      </c>
      <c r="F401" s="42" t="s">
        <v>28</v>
      </c>
      <c r="G401" s="58">
        <f>G402</f>
        <v>1545486</v>
      </c>
      <c r="H401" s="58">
        <f>H402</f>
        <v>0</v>
      </c>
      <c r="I401" s="58">
        <f t="shared" si="172"/>
        <v>1545486</v>
      </c>
      <c r="J401" s="58">
        <f t="shared" ref="J401:K401" si="198">J402</f>
        <v>1545486</v>
      </c>
      <c r="K401" s="58">
        <f t="shared" si="198"/>
        <v>678479.28</v>
      </c>
      <c r="L401" s="129">
        <f t="shared" si="196"/>
        <v>0.43900706962081831</v>
      </c>
    </row>
    <row r="402" spans="1:12" ht="31.5" x14ac:dyDescent="0.2">
      <c r="A402" s="18" t="s">
        <v>130</v>
      </c>
      <c r="B402" s="40" t="s">
        <v>79</v>
      </c>
      <c r="C402" s="40" t="s">
        <v>12</v>
      </c>
      <c r="D402" s="40" t="s">
        <v>39</v>
      </c>
      <c r="E402" s="41" t="s">
        <v>201</v>
      </c>
      <c r="F402" s="42" t="s">
        <v>29</v>
      </c>
      <c r="G402" s="58">
        <v>1545486</v>
      </c>
      <c r="H402" s="58"/>
      <c r="I402" s="58">
        <f t="shared" si="172"/>
        <v>1545486</v>
      </c>
      <c r="J402" s="58">
        <v>1545486</v>
      </c>
      <c r="K402" s="58">
        <v>678479.28</v>
      </c>
      <c r="L402" s="129">
        <f t="shared" si="196"/>
        <v>0.43900706962081831</v>
      </c>
    </row>
    <row r="403" spans="1:12" ht="31.5" x14ac:dyDescent="0.2">
      <c r="A403" s="18" t="s">
        <v>131</v>
      </c>
      <c r="B403" s="40" t="s">
        <v>79</v>
      </c>
      <c r="C403" s="40" t="s">
        <v>12</v>
      </c>
      <c r="D403" s="40" t="s">
        <v>39</v>
      </c>
      <c r="E403" s="41" t="s">
        <v>201</v>
      </c>
      <c r="F403" s="42" t="s">
        <v>30</v>
      </c>
      <c r="G403" s="58">
        <f>G404</f>
        <v>238100</v>
      </c>
      <c r="H403" s="58">
        <f>H404</f>
        <v>0</v>
      </c>
      <c r="I403" s="58">
        <f t="shared" si="172"/>
        <v>238100</v>
      </c>
      <c r="J403" s="58">
        <f t="shared" ref="J403:K403" si="199">J404</f>
        <v>238100</v>
      </c>
      <c r="K403" s="58">
        <f t="shared" si="199"/>
        <v>103861.48</v>
      </c>
      <c r="L403" s="129">
        <f t="shared" si="196"/>
        <v>0.43620949181016377</v>
      </c>
    </row>
    <row r="404" spans="1:12" ht="47.25" x14ac:dyDescent="0.2">
      <c r="A404" s="18" t="s">
        <v>206</v>
      </c>
      <c r="B404" s="40" t="s">
        <v>79</v>
      </c>
      <c r="C404" s="40" t="s">
        <v>12</v>
      </c>
      <c r="D404" s="40" t="s">
        <v>39</v>
      </c>
      <c r="E404" s="41" t="s">
        <v>201</v>
      </c>
      <c r="F404" s="42" t="s">
        <v>31</v>
      </c>
      <c r="G404" s="58">
        <f>158731+79369</f>
        <v>238100</v>
      </c>
      <c r="H404" s="58"/>
      <c r="I404" s="58">
        <f t="shared" si="172"/>
        <v>238100</v>
      </c>
      <c r="J404" s="58">
        <v>238100</v>
      </c>
      <c r="K404" s="58">
        <v>103861.48</v>
      </c>
      <c r="L404" s="129">
        <f t="shared" si="196"/>
        <v>0.43620949181016377</v>
      </c>
    </row>
    <row r="405" spans="1:12" ht="15.75" x14ac:dyDescent="0.2">
      <c r="A405" s="18" t="s">
        <v>33</v>
      </c>
      <c r="B405" s="40" t="s">
        <v>79</v>
      </c>
      <c r="C405" s="40" t="s">
        <v>12</v>
      </c>
      <c r="D405" s="40" t="s">
        <v>39</v>
      </c>
      <c r="E405" s="41" t="s">
        <v>201</v>
      </c>
      <c r="F405" s="42" t="s">
        <v>34</v>
      </c>
      <c r="G405" s="58">
        <f>G406</f>
        <v>3709</v>
      </c>
      <c r="H405" s="58">
        <f>H406</f>
        <v>0</v>
      </c>
      <c r="I405" s="58">
        <f t="shared" si="172"/>
        <v>3709</v>
      </c>
      <c r="J405" s="58">
        <f t="shared" ref="J405:K405" si="200">J406</f>
        <v>3709</v>
      </c>
      <c r="K405" s="58">
        <f t="shared" si="200"/>
        <v>1685.16</v>
      </c>
      <c r="L405" s="129">
        <f t="shared" si="196"/>
        <v>0.45434348881100028</v>
      </c>
    </row>
    <row r="406" spans="1:12" ht="15.75" x14ac:dyDescent="0.2">
      <c r="A406" s="18" t="s">
        <v>279</v>
      </c>
      <c r="B406" s="40" t="s">
        <v>79</v>
      </c>
      <c r="C406" s="40" t="s">
        <v>12</v>
      </c>
      <c r="D406" s="40" t="s">
        <v>39</v>
      </c>
      <c r="E406" s="41" t="s">
        <v>201</v>
      </c>
      <c r="F406" s="42" t="s">
        <v>272</v>
      </c>
      <c r="G406" s="58">
        <v>3709</v>
      </c>
      <c r="H406" s="58"/>
      <c r="I406" s="58">
        <f t="shared" si="172"/>
        <v>3709</v>
      </c>
      <c r="J406" s="58">
        <v>3709</v>
      </c>
      <c r="K406" s="58">
        <v>1685.16</v>
      </c>
      <c r="L406" s="129">
        <f t="shared" si="196"/>
        <v>0.45434348881100028</v>
      </c>
    </row>
    <row r="407" spans="1:12" s="10" customFormat="1" ht="40.5" customHeight="1" x14ac:dyDescent="0.25">
      <c r="A407" s="7" t="s">
        <v>36</v>
      </c>
      <c r="B407" s="33" t="s">
        <v>80</v>
      </c>
      <c r="C407" s="33"/>
      <c r="D407" s="34"/>
      <c r="E407" s="34"/>
      <c r="F407" s="35"/>
      <c r="G407" s="82">
        <f>G408</f>
        <v>2430341</v>
      </c>
      <c r="H407" s="82">
        <f>H408</f>
        <v>-118784</v>
      </c>
      <c r="I407" s="82">
        <f t="shared" si="172"/>
        <v>2311557</v>
      </c>
      <c r="J407" s="82">
        <f t="shared" ref="J407:K407" si="201">J408</f>
        <v>2311557</v>
      </c>
      <c r="K407" s="82">
        <f t="shared" si="201"/>
        <v>1276244.56</v>
      </c>
      <c r="L407" s="126">
        <f t="shared" si="196"/>
        <v>0.5521146828739244</v>
      </c>
    </row>
    <row r="408" spans="1:12" s="8" customFormat="1" ht="18.75" x14ac:dyDescent="0.25">
      <c r="A408" s="7" t="s">
        <v>57</v>
      </c>
      <c r="B408" s="33" t="s">
        <v>80</v>
      </c>
      <c r="C408" s="33" t="s">
        <v>46</v>
      </c>
      <c r="D408" s="34"/>
      <c r="E408" s="34"/>
      <c r="F408" s="35"/>
      <c r="G408" s="82">
        <f>G409+G413</f>
        <v>2430341</v>
      </c>
      <c r="H408" s="82">
        <f>H409+H413</f>
        <v>-118784</v>
      </c>
      <c r="I408" s="82">
        <f t="shared" si="172"/>
        <v>2311557</v>
      </c>
      <c r="J408" s="82">
        <f t="shared" ref="J408:K408" si="202">J409+J413</f>
        <v>2311557</v>
      </c>
      <c r="K408" s="82">
        <f t="shared" si="202"/>
        <v>1276244.56</v>
      </c>
      <c r="L408" s="126">
        <f t="shared" si="196"/>
        <v>0.5521146828739244</v>
      </c>
    </row>
    <row r="409" spans="1:12" ht="51" customHeight="1" x14ac:dyDescent="0.2">
      <c r="A409" s="4" t="s">
        <v>0</v>
      </c>
      <c r="B409" s="32" t="s">
        <v>80</v>
      </c>
      <c r="C409" s="32" t="s">
        <v>46</v>
      </c>
      <c r="D409" s="32" t="s">
        <v>27</v>
      </c>
      <c r="E409" s="28"/>
      <c r="F409" s="36"/>
      <c r="G409" s="81">
        <f t="shared" ref="G409:K411" si="203">G410</f>
        <v>1033487</v>
      </c>
      <c r="H409" s="81">
        <f t="shared" si="203"/>
        <v>0</v>
      </c>
      <c r="I409" s="81">
        <f t="shared" ref="I409:I436" si="204">SUM(G409:H409)</f>
        <v>1033487</v>
      </c>
      <c r="J409" s="81">
        <f t="shared" si="203"/>
        <v>1033487</v>
      </c>
      <c r="K409" s="81">
        <f t="shared" si="203"/>
        <v>541322.03</v>
      </c>
      <c r="L409" s="127">
        <f t="shared" si="196"/>
        <v>0.52378213755954361</v>
      </c>
    </row>
    <row r="410" spans="1:12" ht="31.5" x14ac:dyDescent="0.2">
      <c r="A410" s="5" t="s">
        <v>99</v>
      </c>
      <c r="B410" s="37" t="s">
        <v>80</v>
      </c>
      <c r="C410" s="37" t="s">
        <v>46</v>
      </c>
      <c r="D410" s="37" t="s">
        <v>27</v>
      </c>
      <c r="E410" s="38" t="s">
        <v>202</v>
      </c>
      <c r="F410" s="39"/>
      <c r="G410" s="48">
        <f t="shared" si="203"/>
        <v>1033487</v>
      </c>
      <c r="H410" s="48">
        <f t="shared" si="203"/>
        <v>0</v>
      </c>
      <c r="I410" s="48">
        <f t="shared" si="204"/>
        <v>1033487</v>
      </c>
      <c r="J410" s="48">
        <f t="shared" si="203"/>
        <v>1033487</v>
      </c>
      <c r="K410" s="48">
        <f t="shared" si="203"/>
        <v>541322.03</v>
      </c>
      <c r="L410" s="128">
        <f t="shared" si="196"/>
        <v>0.52378213755954361</v>
      </c>
    </row>
    <row r="411" spans="1:12" s="9" customFormat="1" ht="96" customHeight="1" x14ac:dyDescent="0.2">
      <c r="A411" s="18" t="s">
        <v>261</v>
      </c>
      <c r="B411" s="40" t="s">
        <v>80</v>
      </c>
      <c r="C411" s="40" t="s">
        <v>46</v>
      </c>
      <c r="D411" s="40" t="s">
        <v>27</v>
      </c>
      <c r="E411" s="41" t="s">
        <v>202</v>
      </c>
      <c r="F411" s="42" t="s">
        <v>28</v>
      </c>
      <c r="G411" s="58">
        <f t="shared" si="203"/>
        <v>1033487</v>
      </c>
      <c r="H411" s="58">
        <f t="shared" si="203"/>
        <v>0</v>
      </c>
      <c r="I411" s="58">
        <f t="shared" si="204"/>
        <v>1033487</v>
      </c>
      <c r="J411" s="58">
        <f t="shared" si="203"/>
        <v>1033487</v>
      </c>
      <c r="K411" s="58">
        <f t="shared" si="203"/>
        <v>541322.03</v>
      </c>
      <c r="L411" s="129">
        <f t="shared" si="196"/>
        <v>0.52378213755954361</v>
      </c>
    </row>
    <row r="412" spans="1:12" s="9" customFormat="1" ht="31.5" x14ac:dyDescent="0.2">
      <c r="A412" s="18" t="s">
        <v>130</v>
      </c>
      <c r="B412" s="40" t="s">
        <v>80</v>
      </c>
      <c r="C412" s="40" t="s">
        <v>46</v>
      </c>
      <c r="D412" s="40" t="s">
        <v>27</v>
      </c>
      <c r="E412" s="41" t="s">
        <v>202</v>
      </c>
      <c r="F412" s="42" t="s">
        <v>29</v>
      </c>
      <c r="G412" s="58">
        <f>1018487+15000</f>
        <v>1033487</v>
      </c>
      <c r="H412" s="58"/>
      <c r="I412" s="58">
        <f t="shared" si="204"/>
        <v>1033487</v>
      </c>
      <c r="J412" s="58">
        <v>1033487</v>
      </c>
      <c r="K412" s="58">
        <v>541322.03</v>
      </c>
      <c r="L412" s="129">
        <f t="shared" si="196"/>
        <v>0.52378213755954361</v>
      </c>
    </row>
    <row r="413" spans="1:12" ht="91.5" customHeight="1" x14ac:dyDescent="0.2">
      <c r="A413" s="4" t="s">
        <v>47</v>
      </c>
      <c r="B413" s="32" t="s">
        <v>80</v>
      </c>
      <c r="C413" s="32" t="s">
        <v>46</v>
      </c>
      <c r="D413" s="32" t="s">
        <v>32</v>
      </c>
      <c r="E413" s="28"/>
      <c r="F413" s="36"/>
      <c r="G413" s="81">
        <f>G419+G414</f>
        <v>1396854</v>
      </c>
      <c r="H413" s="81">
        <f>H419+H414</f>
        <v>-118784</v>
      </c>
      <c r="I413" s="81">
        <f t="shared" si="204"/>
        <v>1278070</v>
      </c>
      <c r="J413" s="81">
        <f t="shared" ref="J413:K413" si="205">J419+J414</f>
        <v>1278070</v>
      </c>
      <c r="K413" s="81">
        <f t="shared" si="205"/>
        <v>734922.53</v>
      </c>
      <c r="L413" s="127">
        <f t="shared" si="196"/>
        <v>0.57502525683256789</v>
      </c>
    </row>
    <row r="414" spans="1:12" ht="35.450000000000003" customHeight="1" x14ac:dyDescent="0.2">
      <c r="A414" s="5" t="s">
        <v>256</v>
      </c>
      <c r="B414" s="37" t="s">
        <v>80</v>
      </c>
      <c r="C414" s="37" t="s">
        <v>46</v>
      </c>
      <c r="D414" s="37" t="s">
        <v>32</v>
      </c>
      <c r="E414" s="38" t="s">
        <v>250</v>
      </c>
      <c r="F414" s="39"/>
      <c r="G414" s="48">
        <f>G415+G417</f>
        <v>350455</v>
      </c>
      <c r="H414" s="48">
        <f>H415+H417</f>
        <v>-118784</v>
      </c>
      <c r="I414" s="48">
        <f t="shared" si="204"/>
        <v>231671</v>
      </c>
      <c r="J414" s="48">
        <f t="shared" ref="J414:K414" si="206">J415+J417</f>
        <v>231671</v>
      </c>
      <c r="K414" s="48">
        <f t="shared" si="206"/>
        <v>231263.17</v>
      </c>
      <c r="L414" s="128">
        <f t="shared" si="196"/>
        <v>0.99823961566186536</v>
      </c>
    </row>
    <row r="415" spans="1:12" ht="95.45" customHeight="1" x14ac:dyDescent="0.2">
      <c r="A415" s="18" t="s">
        <v>261</v>
      </c>
      <c r="B415" s="40" t="s">
        <v>80</v>
      </c>
      <c r="C415" s="40" t="s">
        <v>46</v>
      </c>
      <c r="D415" s="40" t="s">
        <v>32</v>
      </c>
      <c r="E415" s="41" t="s">
        <v>250</v>
      </c>
      <c r="F415" s="42" t="s">
        <v>28</v>
      </c>
      <c r="G415" s="58">
        <f>G416</f>
        <v>231671</v>
      </c>
      <c r="H415" s="58">
        <f>H416</f>
        <v>0</v>
      </c>
      <c r="I415" s="58">
        <f t="shared" si="204"/>
        <v>231671</v>
      </c>
      <c r="J415" s="58">
        <f t="shared" ref="J415:K415" si="207">J416</f>
        <v>231671</v>
      </c>
      <c r="K415" s="58">
        <f t="shared" si="207"/>
        <v>231263.17</v>
      </c>
      <c r="L415" s="129">
        <f t="shared" si="196"/>
        <v>0.99823961566186536</v>
      </c>
    </row>
    <row r="416" spans="1:12" ht="31.9" customHeight="1" x14ac:dyDescent="0.2">
      <c r="A416" s="18" t="s">
        <v>130</v>
      </c>
      <c r="B416" s="40" t="s">
        <v>80</v>
      </c>
      <c r="C416" s="40" t="s">
        <v>46</v>
      </c>
      <c r="D416" s="40" t="s">
        <v>32</v>
      </c>
      <c r="E416" s="41" t="s">
        <v>250</v>
      </c>
      <c r="F416" s="42" t="s">
        <v>29</v>
      </c>
      <c r="G416" s="58">
        <f>1018487-852148+65332</f>
        <v>231671</v>
      </c>
      <c r="H416" s="58"/>
      <c r="I416" s="58">
        <f t="shared" si="204"/>
        <v>231671</v>
      </c>
      <c r="J416" s="58">
        <v>231671</v>
      </c>
      <c r="K416" s="58">
        <v>231263.17</v>
      </c>
      <c r="L416" s="129">
        <f t="shared" si="196"/>
        <v>0.99823961566186536</v>
      </c>
    </row>
    <row r="417" spans="1:12" ht="31.9" customHeight="1" x14ac:dyDescent="0.2">
      <c r="A417" s="18" t="s">
        <v>13</v>
      </c>
      <c r="B417" s="40" t="s">
        <v>80</v>
      </c>
      <c r="C417" s="40" t="s">
        <v>46</v>
      </c>
      <c r="D417" s="40" t="s">
        <v>32</v>
      </c>
      <c r="E417" s="41" t="s">
        <v>250</v>
      </c>
      <c r="F417" s="42" t="s">
        <v>14</v>
      </c>
      <c r="G417" s="58">
        <f>G418</f>
        <v>118784</v>
      </c>
      <c r="H417" s="58">
        <f>H418</f>
        <v>-118784</v>
      </c>
      <c r="I417" s="58">
        <f t="shared" ref="I417:I418" si="208">SUM(G417:H417)</f>
        <v>0</v>
      </c>
      <c r="J417" s="58">
        <f t="shared" ref="J417:K417" si="209">J418</f>
        <v>0</v>
      </c>
      <c r="K417" s="58">
        <f t="shared" si="209"/>
        <v>0</v>
      </c>
      <c r="L417" s="129" t="e">
        <f t="shared" si="196"/>
        <v>#DIV/0!</v>
      </c>
    </row>
    <row r="418" spans="1:12" ht="49.5" customHeight="1" x14ac:dyDescent="0.2">
      <c r="A418" s="18" t="s">
        <v>277</v>
      </c>
      <c r="B418" s="40" t="s">
        <v>80</v>
      </c>
      <c r="C418" s="40" t="s">
        <v>46</v>
      </c>
      <c r="D418" s="40" t="s">
        <v>32</v>
      </c>
      <c r="E418" s="41" t="s">
        <v>250</v>
      </c>
      <c r="F418" s="42" t="s">
        <v>274</v>
      </c>
      <c r="G418" s="58">
        <f>184116-65332</f>
        <v>118784</v>
      </c>
      <c r="H418" s="58">
        <v>-118784</v>
      </c>
      <c r="I418" s="58">
        <f t="shared" si="208"/>
        <v>0</v>
      </c>
      <c r="J418" s="58"/>
      <c r="K418" s="58"/>
      <c r="L418" s="129" t="e">
        <f t="shared" si="196"/>
        <v>#DIV/0!</v>
      </c>
    </row>
    <row r="419" spans="1:12" ht="51" customHeight="1" x14ac:dyDescent="0.2">
      <c r="A419" s="5" t="s">
        <v>101</v>
      </c>
      <c r="B419" s="37" t="s">
        <v>80</v>
      </c>
      <c r="C419" s="37" t="s">
        <v>46</v>
      </c>
      <c r="D419" s="37" t="s">
        <v>32</v>
      </c>
      <c r="E419" s="38" t="s">
        <v>203</v>
      </c>
      <c r="F419" s="39"/>
      <c r="G419" s="48">
        <f>G420+G422+G424</f>
        <v>1046399</v>
      </c>
      <c r="H419" s="48">
        <f>H420+H422+H424</f>
        <v>0</v>
      </c>
      <c r="I419" s="48">
        <f t="shared" si="204"/>
        <v>1046399</v>
      </c>
      <c r="J419" s="48">
        <f t="shared" ref="J419:K419" si="210">J420+J422+J424</f>
        <v>1046399</v>
      </c>
      <c r="K419" s="48">
        <f t="shared" si="210"/>
        <v>503659.36000000004</v>
      </c>
      <c r="L419" s="128">
        <f t="shared" si="196"/>
        <v>0.48132630096167911</v>
      </c>
    </row>
    <row r="420" spans="1:12" ht="94.5" x14ac:dyDescent="0.2">
      <c r="A420" s="18" t="s">
        <v>261</v>
      </c>
      <c r="B420" s="40" t="s">
        <v>80</v>
      </c>
      <c r="C420" s="40" t="s">
        <v>46</v>
      </c>
      <c r="D420" s="40" t="s">
        <v>32</v>
      </c>
      <c r="E420" s="41" t="s">
        <v>203</v>
      </c>
      <c r="F420" s="42" t="s">
        <v>28</v>
      </c>
      <c r="G420" s="58">
        <f>G421</f>
        <v>599471</v>
      </c>
      <c r="H420" s="58">
        <f>H421</f>
        <v>0</v>
      </c>
      <c r="I420" s="58">
        <f t="shared" si="204"/>
        <v>599471</v>
      </c>
      <c r="J420" s="58">
        <f t="shared" ref="J420:K420" si="211">J421</f>
        <v>599471</v>
      </c>
      <c r="K420" s="58">
        <f t="shared" si="211"/>
        <v>290168.57</v>
      </c>
      <c r="L420" s="129">
        <f t="shared" si="196"/>
        <v>0.48404104618905669</v>
      </c>
    </row>
    <row r="421" spans="1:12" ht="31.5" x14ac:dyDescent="0.2">
      <c r="A421" s="18" t="s">
        <v>130</v>
      </c>
      <c r="B421" s="40" t="s">
        <v>80</v>
      </c>
      <c r="C421" s="40" t="s">
        <v>46</v>
      </c>
      <c r="D421" s="40" t="s">
        <v>32</v>
      </c>
      <c r="E421" s="41" t="s">
        <v>203</v>
      </c>
      <c r="F421" s="42" t="s">
        <v>29</v>
      </c>
      <c r="G421" s="58">
        <f>580269+19202</f>
        <v>599471</v>
      </c>
      <c r="H421" s="58"/>
      <c r="I421" s="58">
        <f t="shared" si="204"/>
        <v>599471</v>
      </c>
      <c r="J421" s="58">
        <v>599471</v>
      </c>
      <c r="K421" s="58">
        <v>290168.57</v>
      </c>
      <c r="L421" s="129">
        <f t="shared" si="196"/>
        <v>0.48404104618905669</v>
      </c>
    </row>
    <row r="422" spans="1:12" ht="31.5" x14ac:dyDescent="0.2">
      <c r="A422" s="18" t="s">
        <v>131</v>
      </c>
      <c r="B422" s="40" t="s">
        <v>80</v>
      </c>
      <c r="C422" s="40" t="s">
        <v>46</v>
      </c>
      <c r="D422" s="40" t="s">
        <v>32</v>
      </c>
      <c r="E422" s="41" t="s">
        <v>203</v>
      </c>
      <c r="F422" s="42" t="s">
        <v>30</v>
      </c>
      <c r="G422" s="58">
        <f>G423</f>
        <v>446828</v>
      </c>
      <c r="H422" s="58">
        <f>H423</f>
        <v>0</v>
      </c>
      <c r="I422" s="58">
        <f t="shared" si="204"/>
        <v>446828</v>
      </c>
      <c r="J422" s="58">
        <f t="shared" ref="J422:K422" si="212">J423</f>
        <v>446828</v>
      </c>
      <c r="K422" s="58">
        <f t="shared" si="212"/>
        <v>213484.83</v>
      </c>
      <c r="L422" s="129">
        <f t="shared" si="196"/>
        <v>0.47777854118363217</v>
      </c>
    </row>
    <row r="423" spans="1:12" ht="47.25" x14ac:dyDescent="0.2">
      <c r="A423" s="18" t="s">
        <v>206</v>
      </c>
      <c r="B423" s="40" t="s">
        <v>80</v>
      </c>
      <c r="C423" s="40" t="s">
        <v>46</v>
      </c>
      <c r="D423" s="40" t="s">
        <v>32</v>
      </c>
      <c r="E423" s="41" t="s">
        <v>203</v>
      </c>
      <c r="F423" s="42" t="s">
        <v>31</v>
      </c>
      <c r="G423" s="58">
        <f>311828+100000+35000</f>
        <v>446828</v>
      </c>
      <c r="H423" s="58"/>
      <c r="I423" s="58">
        <f t="shared" si="204"/>
        <v>446828</v>
      </c>
      <c r="J423" s="58">
        <v>446828</v>
      </c>
      <c r="K423" s="58">
        <v>213484.83</v>
      </c>
      <c r="L423" s="129">
        <f t="shared" si="196"/>
        <v>0.47777854118363217</v>
      </c>
    </row>
    <row r="424" spans="1:12" ht="15.75" x14ac:dyDescent="0.2">
      <c r="A424" s="18" t="s">
        <v>33</v>
      </c>
      <c r="B424" s="40" t="s">
        <v>80</v>
      </c>
      <c r="C424" s="40" t="s">
        <v>46</v>
      </c>
      <c r="D424" s="40" t="s">
        <v>32</v>
      </c>
      <c r="E424" s="41" t="s">
        <v>203</v>
      </c>
      <c r="F424" s="42" t="s">
        <v>34</v>
      </c>
      <c r="G424" s="58">
        <f>G425</f>
        <v>100</v>
      </c>
      <c r="H424" s="58">
        <f>H425</f>
        <v>0</v>
      </c>
      <c r="I424" s="58">
        <f t="shared" si="204"/>
        <v>100</v>
      </c>
      <c r="J424" s="58">
        <f t="shared" ref="J424:K424" si="213">J425</f>
        <v>100</v>
      </c>
      <c r="K424" s="58">
        <f t="shared" si="213"/>
        <v>5.96</v>
      </c>
      <c r="L424" s="129">
        <f t="shared" si="196"/>
        <v>5.96E-2</v>
      </c>
    </row>
    <row r="425" spans="1:12" ht="20.25" customHeight="1" x14ac:dyDescent="0.25">
      <c r="A425" s="110" t="s">
        <v>279</v>
      </c>
      <c r="B425" s="40" t="s">
        <v>80</v>
      </c>
      <c r="C425" s="40" t="s">
        <v>46</v>
      </c>
      <c r="D425" s="40" t="s">
        <v>32</v>
      </c>
      <c r="E425" s="41" t="s">
        <v>203</v>
      </c>
      <c r="F425" s="42" t="s">
        <v>272</v>
      </c>
      <c r="G425" s="58">
        <v>100</v>
      </c>
      <c r="H425" s="58"/>
      <c r="I425" s="58">
        <f t="shared" ref="I425" si="214">SUM(G425:H425)</f>
        <v>100</v>
      </c>
      <c r="J425" s="58">
        <v>100</v>
      </c>
      <c r="K425" s="58">
        <v>5.96</v>
      </c>
      <c r="L425" s="129">
        <f t="shared" si="196"/>
        <v>5.96E-2</v>
      </c>
    </row>
    <row r="426" spans="1:12" s="10" customFormat="1" ht="40.5" customHeight="1" x14ac:dyDescent="0.25">
      <c r="A426" s="7" t="s">
        <v>85</v>
      </c>
      <c r="B426" s="33" t="s">
        <v>6</v>
      </c>
      <c r="C426" s="33"/>
      <c r="D426" s="34"/>
      <c r="E426" s="34"/>
      <c r="F426" s="35"/>
      <c r="G426" s="82">
        <f>G427</f>
        <v>939299</v>
      </c>
      <c r="H426" s="82">
        <f>H427</f>
        <v>0</v>
      </c>
      <c r="I426" s="82">
        <f t="shared" si="204"/>
        <v>939299</v>
      </c>
      <c r="J426" s="82">
        <f t="shared" ref="J426:K427" si="215">J427</f>
        <v>939299</v>
      </c>
      <c r="K426" s="82">
        <f t="shared" si="215"/>
        <v>374312.69</v>
      </c>
      <c r="L426" s="126">
        <f t="shared" si="196"/>
        <v>0.3985021702354628</v>
      </c>
    </row>
    <row r="427" spans="1:12" s="9" customFormat="1" ht="26.25" customHeight="1" x14ac:dyDescent="0.2">
      <c r="A427" s="7" t="s">
        <v>57</v>
      </c>
      <c r="B427" s="33" t="s">
        <v>6</v>
      </c>
      <c r="C427" s="33" t="s">
        <v>46</v>
      </c>
      <c r="D427" s="41"/>
      <c r="E427" s="41"/>
      <c r="F427" s="42"/>
      <c r="G427" s="81">
        <f>G428</f>
        <v>939299</v>
      </c>
      <c r="H427" s="81">
        <f>H428</f>
        <v>0</v>
      </c>
      <c r="I427" s="81">
        <f t="shared" si="204"/>
        <v>939299</v>
      </c>
      <c r="J427" s="81">
        <f t="shared" si="215"/>
        <v>939299</v>
      </c>
      <c r="K427" s="81">
        <f t="shared" si="215"/>
        <v>374312.69</v>
      </c>
      <c r="L427" s="127">
        <f t="shared" si="196"/>
        <v>0.3985021702354628</v>
      </c>
    </row>
    <row r="428" spans="1:12" s="13" customFormat="1" ht="64.5" customHeight="1" x14ac:dyDescent="0.25">
      <c r="A428" s="4" t="s">
        <v>18</v>
      </c>
      <c r="B428" s="32" t="s">
        <v>6</v>
      </c>
      <c r="C428" s="32" t="s">
        <v>46</v>
      </c>
      <c r="D428" s="32" t="s">
        <v>37</v>
      </c>
      <c r="E428" s="28"/>
      <c r="F428" s="36"/>
      <c r="G428" s="81">
        <f>G429+G432</f>
        <v>939299</v>
      </c>
      <c r="H428" s="81">
        <f>H429+H432</f>
        <v>0</v>
      </c>
      <c r="I428" s="81">
        <f t="shared" si="204"/>
        <v>939299</v>
      </c>
      <c r="J428" s="81">
        <f t="shared" ref="J428:K428" si="216">J429+J432</f>
        <v>939299</v>
      </c>
      <c r="K428" s="81">
        <f t="shared" si="216"/>
        <v>374312.69</v>
      </c>
      <c r="L428" s="127">
        <f t="shared" si="196"/>
        <v>0.3985021702354628</v>
      </c>
    </row>
    <row r="429" spans="1:12" s="9" customFormat="1" ht="52.5" customHeight="1" x14ac:dyDescent="0.2">
      <c r="A429" s="16" t="s">
        <v>100</v>
      </c>
      <c r="B429" s="37" t="s">
        <v>6</v>
      </c>
      <c r="C429" s="50" t="s">
        <v>46</v>
      </c>
      <c r="D429" s="50" t="s">
        <v>37</v>
      </c>
      <c r="E429" s="38" t="s">
        <v>210</v>
      </c>
      <c r="F429" s="50"/>
      <c r="G429" s="58">
        <f>G430</f>
        <v>709388</v>
      </c>
      <c r="H429" s="58">
        <f>H430</f>
        <v>0</v>
      </c>
      <c r="I429" s="58">
        <f t="shared" si="204"/>
        <v>709388</v>
      </c>
      <c r="J429" s="58">
        <f t="shared" ref="J429:K430" si="217">J430</f>
        <v>709388</v>
      </c>
      <c r="K429" s="58">
        <f t="shared" si="217"/>
        <v>346239.34</v>
      </c>
      <c r="L429" s="129">
        <f t="shared" si="196"/>
        <v>0.48808175497752998</v>
      </c>
    </row>
    <row r="430" spans="1:12" s="9" customFormat="1" ht="96.6" customHeight="1" x14ac:dyDescent="0.2">
      <c r="A430" s="18" t="s">
        <v>261</v>
      </c>
      <c r="B430" s="40" t="s">
        <v>6</v>
      </c>
      <c r="C430" s="51" t="s">
        <v>46</v>
      </c>
      <c r="D430" s="51" t="s">
        <v>37</v>
      </c>
      <c r="E430" s="41" t="s">
        <v>210</v>
      </c>
      <c r="F430" s="51" t="s">
        <v>28</v>
      </c>
      <c r="G430" s="58">
        <f>G431</f>
        <v>709388</v>
      </c>
      <c r="H430" s="58">
        <f>H431</f>
        <v>0</v>
      </c>
      <c r="I430" s="58">
        <f t="shared" si="204"/>
        <v>709388</v>
      </c>
      <c r="J430" s="58">
        <f t="shared" si="217"/>
        <v>709388</v>
      </c>
      <c r="K430" s="58">
        <f t="shared" si="217"/>
        <v>346239.34</v>
      </c>
      <c r="L430" s="129">
        <f t="shared" si="196"/>
        <v>0.48808175497752998</v>
      </c>
    </row>
    <row r="431" spans="1:12" s="9" customFormat="1" ht="37.5" customHeight="1" x14ac:dyDescent="0.2">
      <c r="A431" s="18" t="s">
        <v>130</v>
      </c>
      <c r="B431" s="40" t="s">
        <v>6</v>
      </c>
      <c r="C431" s="51" t="s">
        <v>46</v>
      </c>
      <c r="D431" s="51" t="s">
        <v>37</v>
      </c>
      <c r="E431" s="41" t="s">
        <v>210</v>
      </c>
      <c r="F431" s="51" t="s">
        <v>29</v>
      </c>
      <c r="G431" s="58">
        <v>709388</v>
      </c>
      <c r="H431" s="58"/>
      <c r="I431" s="58">
        <f t="shared" si="204"/>
        <v>709388</v>
      </c>
      <c r="J431" s="58">
        <v>709388</v>
      </c>
      <c r="K431" s="58">
        <v>346239.34</v>
      </c>
      <c r="L431" s="129">
        <f t="shared" si="196"/>
        <v>0.48808175497752998</v>
      </c>
    </row>
    <row r="432" spans="1:12" s="9" customFormat="1" ht="51.75" customHeight="1" x14ac:dyDescent="0.2">
      <c r="A432" s="5" t="s">
        <v>101</v>
      </c>
      <c r="B432" s="37" t="s">
        <v>6</v>
      </c>
      <c r="C432" s="37" t="s">
        <v>46</v>
      </c>
      <c r="D432" s="37" t="s">
        <v>37</v>
      </c>
      <c r="E432" s="38" t="s">
        <v>203</v>
      </c>
      <c r="F432" s="42"/>
      <c r="G432" s="48">
        <f>G433+G435</f>
        <v>229911</v>
      </c>
      <c r="H432" s="48">
        <f>H433+H435</f>
        <v>0</v>
      </c>
      <c r="I432" s="48">
        <f t="shared" si="204"/>
        <v>229911</v>
      </c>
      <c r="J432" s="48">
        <f t="shared" ref="J432:K432" si="218">J433+J435</f>
        <v>229911</v>
      </c>
      <c r="K432" s="48">
        <f t="shared" si="218"/>
        <v>28073.35</v>
      </c>
      <c r="L432" s="128">
        <f t="shared" si="196"/>
        <v>0.12210529291769423</v>
      </c>
    </row>
    <row r="433" spans="1:12" ht="94.5" x14ac:dyDescent="0.2">
      <c r="A433" s="18" t="s">
        <v>261</v>
      </c>
      <c r="B433" s="40" t="s">
        <v>6</v>
      </c>
      <c r="C433" s="40" t="s">
        <v>46</v>
      </c>
      <c r="D433" s="40" t="s">
        <v>37</v>
      </c>
      <c r="E433" s="41" t="s">
        <v>203</v>
      </c>
      <c r="F433" s="42" t="s">
        <v>28</v>
      </c>
      <c r="G433" s="58">
        <f>G434</f>
        <v>201830</v>
      </c>
      <c r="H433" s="58">
        <f>H434</f>
        <v>0</v>
      </c>
      <c r="I433" s="58">
        <f t="shared" si="204"/>
        <v>201830</v>
      </c>
      <c r="J433" s="58">
        <f t="shared" ref="J433:K433" si="219">J434</f>
        <v>201830</v>
      </c>
      <c r="K433" s="58">
        <f t="shared" si="219"/>
        <v>20828.349999999999</v>
      </c>
      <c r="L433" s="129">
        <f t="shared" si="196"/>
        <v>0.10319749293960263</v>
      </c>
    </row>
    <row r="434" spans="1:12" ht="33" customHeight="1" x14ac:dyDescent="0.2">
      <c r="A434" s="18" t="s">
        <v>130</v>
      </c>
      <c r="B434" s="40" t="s">
        <v>6</v>
      </c>
      <c r="C434" s="40" t="s">
        <v>46</v>
      </c>
      <c r="D434" s="40" t="s">
        <v>37</v>
      </c>
      <c r="E434" s="41" t="s">
        <v>203</v>
      </c>
      <c r="F434" s="42" t="s">
        <v>29</v>
      </c>
      <c r="G434" s="58">
        <v>201830</v>
      </c>
      <c r="H434" s="58"/>
      <c r="I434" s="58">
        <f t="shared" si="204"/>
        <v>201830</v>
      </c>
      <c r="J434" s="58">
        <v>201830</v>
      </c>
      <c r="K434" s="58">
        <v>20828.349999999999</v>
      </c>
      <c r="L434" s="129">
        <f t="shared" si="196"/>
        <v>0.10319749293960263</v>
      </c>
    </row>
    <row r="435" spans="1:12" ht="31.5" x14ac:dyDescent="0.2">
      <c r="A435" s="18" t="s">
        <v>131</v>
      </c>
      <c r="B435" s="40" t="s">
        <v>6</v>
      </c>
      <c r="C435" s="40" t="s">
        <v>46</v>
      </c>
      <c r="D435" s="40" t="s">
        <v>37</v>
      </c>
      <c r="E435" s="41" t="s">
        <v>203</v>
      </c>
      <c r="F435" s="42" t="s">
        <v>30</v>
      </c>
      <c r="G435" s="58">
        <f>G436</f>
        <v>28081</v>
      </c>
      <c r="H435" s="58">
        <f>H436</f>
        <v>0</v>
      </c>
      <c r="I435" s="58">
        <f t="shared" si="204"/>
        <v>28081</v>
      </c>
      <c r="J435" s="58">
        <f t="shared" ref="J435:K435" si="220">J436</f>
        <v>28081</v>
      </c>
      <c r="K435" s="58">
        <f t="shared" si="220"/>
        <v>7245</v>
      </c>
      <c r="L435" s="129">
        <f t="shared" si="196"/>
        <v>0.25800363234927531</v>
      </c>
    </row>
    <row r="436" spans="1:12" ht="47.25" x14ac:dyDescent="0.2">
      <c r="A436" s="18" t="s">
        <v>206</v>
      </c>
      <c r="B436" s="40" t="s">
        <v>6</v>
      </c>
      <c r="C436" s="40" t="s">
        <v>46</v>
      </c>
      <c r="D436" s="40" t="s">
        <v>37</v>
      </c>
      <c r="E436" s="41" t="s">
        <v>203</v>
      </c>
      <c r="F436" s="42" t="s">
        <v>31</v>
      </c>
      <c r="G436" s="58">
        <v>28081</v>
      </c>
      <c r="H436" s="58"/>
      <c r="I436" s="58">
        <f t="shared" si="204"/>
        <v>28081</v>
      </c>
      <c r="J436" s="58">
        <v>28081</v>
      </c>
      <c r="K436" s="58">
        <v>7245</v>
      </c>
      <c r="L436" s="129">
        <f t="shared" si="196"/>
        <v>0.25800363234927531</v>
      </c>
    </row>
    <row r="437" spans="1:12" ht="20.25" customHeight="1" x14ac:dyDescent="0.2">
      <c r="A437" s="4" t="s">
        <v>74</v>
      </c>
      <c r="B437" s="32"/>
      <c r="C437" s="32"/>
      <c r="D437" s="28"/>
      <c r="E437" s="28"/>
      <c r="F437" s="52"/>
      <c r="G437" s="81">
        <f>G8+G245+G264+G353+G407+G426</f>
        <v>223446325.93000001</v>
      </c>
      <c r="H437" s="81">
        <f>H8+H245+H264+H353+H407+H426</f>
        <v>29517897.199999999</v>
      </c>
      <c r="I437" s="81">
        <f>I8+I245+I264+I353+I407+I426</f>
        <v>252964223.13</v>
      </c>
      <c r="J437" s="81">
        <f t="shared" ref="J437:K437" si="221">J8+J245+J264+J353+J407+J426</f>
        <v>252964223.13</v>
      </c>
      <c r="K437" s="81">
        <f t="shared" si="221"/>
        <v>137570319.90000004</v>
      </c>
      <c r="L437" s="127">
        <f t="shared" si="196"/>
        <v>0.543833108879202</v>
      </c>
    </row>
    <row r="438" spans="1:12" ht="12.6" customHeight="1" x14ac:dyDescent="0.2">
      <c r="A438" s="66" t="s">
        <v>205</v>
      </c>
      <c r="B438" s="67"/>
      <c r="C438" s="67"/>
      <c r="D438" s="68"/>
      <c r="E438" s="68"/>
      <c r="F438" s="68"/>
      <c r="G438" s="102">
        <f>G208+G214</f>
        <v>6078995</v>
      </c>
      <c r="H438" s="102">
        <f>H208+H214</f>
        <v>43000</v>
      </c>
      <c r="I438" s="102">
        <f>I208+I214</f>
        <v>6121995</v>
      </c>
      <c r="J438" s="102">
        <f t="shared" ref="J438:K438" si="222">J208+J214</f>
        <v>6121995</v>
      </c>
      <c r="K438" s="102">
        <f t="shared" si="222"/>
        <v>3425315.76</v>
      </c>
      <c r="L438" s="144">
        <f t="shared" si="196"/>
        <v>0.55950972844636426</v>
      </c>
    </row>
  </sheetData>
  <autoFilter ref="B7:G438"/>
  <mergeCells count="4">
    <mergeCell ref="J4:S4"/>
    <mergeCell ref="E2:I2"/>
    <mergeCell ref="A3:L3"/>
    <mergeCell ref="J1:L1"/>
  </mergeCells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ВСР</vt:lpstr>
      <vt:lpstr>ВСР!Область_печати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2015-08-12T09:25:37Z</cp:lastPrinted>
  <dcterms:created xsi:type="dcterms:W3CDTF">2006-11-20T06:29:59Z</dcterms:created>
  <dcterms:modified xsi:type="dcterms:W3CDTF">2015-08-12T09:25:51Z</dcterms:modified>
</cp:coreProperties>
</file>