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90" windowWidth="19020" windowHeight="11640"/>
  </bookViews>
  <sheets>
    <sheet name="свод" sheetId="4" r:id="rId1"/>
    <sheet name="Лист1" sheetId="5" r:id="rId2"/>
  </sheets>
  <definedNames>
    <definedName name="_xlnm.Print_Area" localSheetId="0">свод!$A$1:$Q$18</definedName>
  </definedNames>
  <calcPr calcId="145621"/>
</workbook>
</file>

<file path=xl/calcChain.xml><?xml version="1.0" encoding="utf-8"?>
<calcChain xmlns="http://schemas.openxmlformats.org/spreadsheetml/2006/main">
  <c r="D9" i="5" l="1"/>
  <c r="D8" i="5"/>
  <c r="D7" i="5"/>
  <c r="D6" i="5"/>
  <c r="D4" i="5"/>
  <c r="D10" i="5"/>
  <c r="D16" i="4"/>
  <c r="D7" i="4" s="1"/>
  <c r="L13" i="4"/>
  <c r="C4" i="5"/>
  <c r="B4" i="5"/>
  <c r="D10" i="4"/>
  <c r="E16" i="4"/>
  <c r="E15" i="4"/>
  <c r="E13" i="4"/>
  <c r="E11" i="4"/>
  <c r="E10" i="4"/>
  <c r="E9" i="4"/>
  <c r="D15" i="4"/>
  <c r="D11" i="4"/>
  <c r="D9" i="4"/>
  <c r="C16" i="4" l="1"/>
  <c r="B16" i="4"/>
  <c r="C15" i="4"/>
  <c r="B15" i="4"/>
  <c r="B14" i="4"/>
  <c r="B13" i="4"/>
  <c r="C11" i="4"/>
  <c r="B11" i="4"/>
  <c r="C10" i="4"/>
  <c r="B10" i="4"/>
  <c r="C9" i="4"/>
  <c r="B9" i="4"/>
  <c r="C7" i="4"/>
  <c r="C6" i="4" s="1"/>
  <c r="B7" i="4"/>
  <c r="B6" i="4" s="1"/>
  <c r="M18" i="4" l="1"/>
  <c r="K18" i="4"/>
  <c r="J18" i="4"/>
  <c r="J9" i="4" l="1"/>
  <c r="K9" i="4"/>
  <c r="J11" i="4"/>
  <c r="K11" i="4"/>
  <c r="J13" i="4"/>
  <c r="K13" i="4"/>
  <c r="J16" i="4"/>
  <c r="K16" i="4"/>
  <c r="K7" i="4" l="1"/>
  <c r="K6" i="4" s="1"/>
  <c r="J7" i="4"/>
  <c r="J6" i="4" s="1"/>
  <c r="M16" i="4"/>
  <c r="L16" i="4"/>
  <c r="M13" i="4"/>
  <c r="M11" i="4"/>
  <c r="L11" i="4"/>
  <c r="M9" i="4"/>
  <c r="M7" i="4" s="1"/>
  <c r="M6" i="4" s="1"/>
  <c r="L9" i="4"/>
  <c r="E7" i="4"/>
  <c r="E6" i="4" s="1"/>
  <c r="D6" i="4"/>
  <c r="L7" i="4" l="1"/>
  <c r="L6" i="4" s="1"/>
  <c r="H13" i="4"/>
  <c r="I13" i="4"/>
  <c r="H14" i="4"/>
  <c r="I14" i="4"/>
  <c r="P9" i="4" l="1"/>
  <c r="Q9" i="4"/>
  <c r="P11" i="4"/>
  <c r="Q11" i="4"/>
  <c r="P13" i="4"/>
  <c r="Q13" i="4"/>
  <c r="P16" i="4"/>
  <c r="Q16" i="4"/>
  <c r="H8" i="4"/>
  <c r="I8" i="4"/>
  <c r="H9" i="4"/>
  <c r="I9" i="4"/>
  <c r="H10" i="4"/>
  <c r="I10" i="4"/>
  <c r="H11" i="4"/>
  <c r="I11" i="4"/>
  <c r="H15" i="4"/>
  <c r="I15" i="4"/>
  <c r="H16" i="4"/>
  <c r="I16" i="4"/>
  <c r="F17" i="4" l="1"/>
  <c r="G17" i="4"/>
  <c r="G18" i="4"/>
  <c r="Q6" i="4"/>
  <c r="N7" i="4"/>
  <c r="O7" i="4"/>
  <c r="N8" i="4"/>
  <c r="O8" i="4"/>
  <c r="N9" i="4"/>
  <c r="O9" i="4"/>
  <c r="N10" i="4"/>
  <c r="O10" i="4"/>
  <c r="N11" i="4"/>
  <c r="O11" i="4"/>
  <c r="N12" i="4"/>
  <c r="O12" i="4"/>
  <c r="N13" i="4"/>
  <c r="O13" i="4"/>
  <c r="N14" i="4"/>
  <c r="O14" i="4"/>
  <c r="N15" i="4"/>
  <c r="O15" i="4"/>
  <c r="N16" i="4"/>
  <c r="O16" i="4"/>
  <c r="N17" i="4"/>
  <c r="O17" i="4"/>
  <c r="N18" i="4"/>
  <c r="O18" i="4"/>
  <c r="N6" i="4" l="1"/>
  <c r="O6" i="4"/>
  <c r="P6" i="4"/>
  <c r="G16" i="4" l="1"/>
  <c r="G15" i="4"/>
  <c r="G14" i="4"/>
  <c r="G13" i="4"/>
  <c r="G12" i="4"/>
  <c r="G11" i="4"/>
  <c r="G10" i="4"/>
  <c r="G9" i="4"/>
  <c r="G8" i="4"/>
  <c r="F16" i="4"/>
  <c r="F15" i="4"/>
  <c r="F14" i="4"/>
  <c r="F13" i="4"/>
  <c r="F12" i="4"/>
  <c r="F11" i="4"/>
  <c r="F10" i="4"/>
  <c r="F9" i="4"/>
  <c r="F8" i="4"/>
  <c r="I6" i="4" l="1"/>
  <c r="G6" i="4" l="1"/>
  <c r="F18" i="4"/>
  <c r="H6" i="4"/>
  <c r="F6" i="4"/>
</calcChain>
</file>

<file path=xl/sharedStrings.xml><?xml version="1.0" encoding="utf-8"?>
<sst xmlns="http://schemas.openxmlformats.org/spreadsheetml/2006/main" count="55" uniqueCount="41">
  <si>
    <t>Недоимка по налогу</t>
  </si>
  <si>
    <t>тыс. рублей</t>
  </si>
  <si>
    <t>Отклонение (+,-)</t>
  </si>
  <si>
    <t>Темпы роста (%)</t>
  </si>
  <si>
    <t>Наименование</t>
  </si>
  <si>
    <t>Налог на доходы физических лиц</t>
  </si>
  <si>
    <t>Единый налог на вмененный доход для отдельных видов деятельности</t>
  </si>
  <si>
    <t>Единый сельскохозяйственный налог</t>
  </si>
  <si>
    <t>Налог на имущество физических лиц</t>
  </si>
  <si>
    <t>Земельный налог</t>
  </si>
  <si>
    <t>Налог на прибыль организаций</t>
  </si>
  <si>
    <t>Налог, взимаемый в связи с применением упрощенной системы налогообложения</t>
  </si>
  <si>
    <t>Налог на имущество организаций</t>
  </si>
  <si>
    <t>Транспортный налог</t>
  </si>
  <si>
    <t xml:space="preserve"> в том числе по основным налогам</t>
  </si>
  <si>
    <t>Всего</t>
  </si>
  <si>
    <t>Местный бюджет</t>
  </si>
  <si>
    <t>Прочие налоги</t>
  </si>
  <si>
    <t>Акцизы</t>
  </si>
  <si>
    <t>Консолидированный бюджет Брянской области с территории города Сельцо</t>
  </si>
  <si>
    <t>Задолженность - всего                       ( по налогу)</t>
  </si>
  <si>
    <t>Задолженность - всего                      ( по налогу)</t>
  </si>
  <si>
    <t>Задолженность - всего                     ( по налогу)</t>
  </si>
  <si>
    <t>Задолженность - всего                  ( по налогу)</t>
  </si>
  <si>
    <t>Задолженность - всего                ( по налогу)</t>
  </si>
  <si>
    <t>Задолженность - всего                   ( по налогу)</t>
  </si>
  <si>
    <t>Задолженность - всего              ( по налогу)</t>
  </si>
  <si>
    <t>На 01.01.2017</t>
  </si>
  <si>
    <t>Динамика изменения задолженности (недоимки) по налоговым и неналоговым доходам по состоянию на 01.07.2017 по городу Сельцо</t>
  </si>
  <si>
    <t>На 01.07.2017</t>
  </si>
  <si>
    <t>Наименование налога</t>
  </si>
  <si>
    <t>Задолженность                  ( по налогу) на 01.01.2017</t>
  </si>
  <si>
    <t>Задолженность на 01.07.2017</t>
  </si>
  <si>
    <t>Отклонение (+-)</t>
  </si>
  <si>
    <t xml:space="preserve">ВСЕГО, </t>
  </si>
  <si>
    <t>в т.ч.</t>
  </si>
  <si>
    <t>ЕНВД</t>
  </si>
  <si>
    <t>Прочие налоги (отменные налоги)</t>
  </si>
  <si>
    <t>НДФЛ (по нормативу отчисления для местного бюджета- 45%)</t>
  </si>
  <si>
    <t>Прочие ( минимальный налог 22,65тыс.руб.)</t>
  </si>
  <si>
    <t xml:space="preserve"> в местный бюджет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</si>
</sst>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name val="Arial Cyr"/>
      <charset val="204"/>
    </font>
    <font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sz val="10"/>
      <color rgb="FF000000"/>
      <name val="Arial Cyr"/>
      <family val="2"/>
    </font>
    <font>
      <sz val="18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65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44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33" borderId="0"/>
    <xf numFmtId="4" fontId="21" fillId="0" borderId="11">
      <alignment horizontal="right" vertical="top" shrinkToFit="1"/>
    </xf>
  </cellStyleXfs>
  <cellXfs count="30">
    <xf numFmtId="0" fontId="0" fillId="0" borderId="0" xfId="0"/>
    <xf numFmtId="0" fontId="0" fillId="0" borderId="0" xfId="0" applyFill="1"/>
    <xf numFmtId="3" fontId="0" fillId="0" borderId="0" xfId="0" applyNumberFormat="1" applyFill="1"/>
    <xf numFmtId="0" fontId="19" fillId="0" borderId="10" xfId="42" applyFont="1" applyFill="1" applyBorder="1" applyAlignment="1">
      <alignment horizontal="center" vertical="center" wrapText="1"/>
    </xf>
    <xf numFmtId="0" fontId="19" fillId="33" borderId="10" xfId="42" applyFont="1" applyFill="1" applyBorder="1" applyAlignment="1">
      <alignment horizontal="center" vertical="center" wrapText="1"/>
    </xf>
    <xf numFmtId="0" fontId="22" fillId="33" borderId="10" xfId="42" applyFont="1" applyFill="1" applyBorder="1" applyAlignment="1">
      <alignment horizontal="left" vertical="center" wrapText="1"/>
    </xf>
    <xf numFmtId="3" fontId="20" fillId="0" borderId="10" xfId="42" applyNumberFormat="1" applyFont="1" applyFill="1" applyBorder="1" applyAlignment="1">
      <alignment horizontal="center" vertical="center" wrapText="1"/>
    </xf>
    <xf numFmtId="0" fontId="23" fillId="33" borderId="0" xfId="42" applyFont="1" applyFill="1" applyBorder="1" applyAlignment="1">
      <alignment horizontal="right" vertical="top" wrapText="1"/>
    </xf>
    <xf numFmtId="0" fontId="24" fillId="0" borderId="0" xfId="0" applyFont="1"/>
    <xf numFmtId="0" fontId="24" fillId="0" borderId="0" xfId="0" applyFont="1" applyFill="1"/>
    <xf numFmtId="3" fontId="20" fillId="0" borderId="10" xfId="0" applyNumberFormat="1" applyFont="1" applyFill="1" applyBorder="1" applyAlignment="1">
      <alignment horizontal="center" vertical="center" shrinkToFit="1"/>
    </xf>
    <xf numFmtId="3" fontId="20" fillId="0" borderId="10" xfId="0" applyNumberFormat="1" applyFont="1" applyFill="1" applyBorder="1" applyAlignment="1">
      <alignment horizontal="center" vertical="center"/>
    </xf>
    <xf numFmtId="0" fontId="25" fillId="0" borderId="12" xfId="0" applyFont="1" applyBorder="1" applyAlignment="1">
      <alignment horizontal="center" vertical="center" wrapText="1"/>
    </xf>
    <xf numFmtId="0" fontId="25" fillId="0" borderId="13" xfId="0" applyFont="1" applyBorder="1" applyAlignment="1">
      <alignment horizontal="center" vertical="center" wrapText="1"/>
    </xf>
    <xf numFmtId="0" fontId="26" fillId="0" borderId="15" xfId="0" applyFont="1" applyBorder="1" applyAlignment="1">
      <alignment vertical="center" wrapText="1"/>
    </xf>
    <xf numFmtId="0" fontId="26" fillId="0" borderId="14" xfId="0" applyFont="1" applyBorder="1" applyAlignment="1">
      <alignment vertical="center" wrapText="1"/>
    </xf>
    <xf numFmtId="0" fontId="25" fillId="0" borderId="14" xfId="0" applyFont="1" applyBorder="1" applyAlignment="1">
      <alignment vertical="center" wrapText="1"/>
    </xf>
    <xf numFmtId="0" fontId="27" fillId="0" borderId="16" xfId="0" applyFont="1" applyBorder="1" applyAlignment="1">
      <alignment horizontal="center" vertical="center" wrapText="1"/>
    </xf>
    <xf numFmtId="3" fontId="27" fillId="0" borderId="16" xfId="0" applyNumberFormat="1" applyFont="1" applyBorder="1" applyAlignment="1">
      <alignment horizontal="center" vertical="center" wrapText="1"/>
    </xf>
    <xf numFmtId="3" fontId="27" fillId="0" borderId="14" xfId="0" applyNumberFormat="1" applyFont="1" applyBorder="1" applyAlignment="1">
      <alignment horizontal="center" vertical="center" wrapText="1"/>
    </xf>
    <xf numFmtId="0" fontId="22" fillId="33" borderId="18" xfId="42" applyFont="1" applyFill="1" applyBorder="1" applyAlignment="1">
      <alignment horizontal="center" vertical="center" wrapText="1"/>
    </xf>
    <xf numFmtId="0" fontId="22" fillId="33" borderId="19" xfId="42" applyFont="1" applyFill="1" applyBorder="1" applyAlignment="1">
      <alignment horizontal="center" vertical="center" wrapText="1"/>
    </xf>
    <xf numFmtId="0" fontId="19" fillId="0" borderId="10" xfId="42" applyFont="1" applyFill="1" applyBorder="1" applyAlignment="1">
      <alignment horizontal="center" vertical="center" wrapText="1"/>
    </xf>
    <xf numFmtId="0" fontId="19" fillId="0" borderId="10" xfId="0" applyFont="1" applyFill="1" applyBorder="1" applyAlignment="1">
      <alignment horizontal="center" vertical="center" wrapText="1"/>
    </xf>
    <xf numFmtId="0" fontId="20" fillId="33" borderId="0" xfId="42" applyFont="1" applyFill="1" applyBorder="1" applyAlignment="1">
      <alignment horizontal="center" vertical="center" wrapText="1"/>
    </xf>
    <xf numFmtId="0" fontId="19" fillId="33" borderId="10" xfId="42" applyFont="1" applyFill="1" applyBorder="1" applyAlignment="1">
      <alignment horizontal="center" vertical="center" wrapText="1"/>
    </xf>
    <xf numFmtId="3" fontId="26" fillId="0" borderId="17" xfId="0" applyNumberFormat="1" applyFont="1" applyBorder="1" applyAlignment="1">
      <alignment horizontal="center" vertical="center" wrapText="1"/>
    </xf>
    <xf numFmtId="3" fontId="26" fillId="0" borderId="14" xfId="0" applyNumberFormat="1" applyFont="1" applyBorder="1" applyAlignment="1">
      <alignment horizontal="center" vertical="center" wrapText="1"/>
    </xf>
    <xf numFmtId="0" fontId="27" fillId="0" borderId="17" xfId="0" applyFont="1" applyBorder="1" applyAlignment="1">
      <alignment horizontal="center" vertical="center" wrapText="1"/>
    </xf>
    <xf numFmtId="0" fontId="27" fillId="0" borderId="14" xfId="0" applyFont="1" applyBorder="1" applyAlignment="1">
      <alignment horizontal="center" vertical="center" wrapText="1"/>
    </xf>
  </cellXfs>
  <cellStyles count="44">
    <cellStyle name="20% - Акцент1" xfId="19" builtinId="30" customBuiltin="1"/>
    <cellStyle name="20% - Акцент2" xfId="23" builtinId="34" customBuiltin="1"/>
    <cellStyle name="20% - Акцент3" xfId="27" builtinId="38" customBuiltin="1"/>
    <cellStyle name="20% - Акцент4" xfId="31" builtinId="42" customBuiltin="1"/>
    <cellStyle name="20% - Акцент5" xfId="35" builtinId="46" customBuiltin="1"/>
    <cellStyle name="20% - Акцент6" xfId="39" builtinId="50" customBuiltin="1"/>
    <cellStyle name="40% - Акцент1" xfId="20" builtinId="31" customBuiltin="1"/>
    <cellStyle name="40% - Акцент2" xfId="24" builtinId="35" customBuiltin="1"/>
    <cellStyle name="40% - Акцент3" xfId="28" builtinId="39" customBuiltin="1"/>
    <cellStyle name="40% - Акцент4" xfId="32" builtinId="43" customBuiltin="1"/>
    <cellStyle name="40% - Акцент5" xfId="36" builtinId="47" customBuiltin="1"/>
    <cellStyle name="40% - Акцент6" xfId="40" builtinId="51" customBuiltin="1"/>
    <cellStyle name="60% - Акцент1" xfId="21" builtinId="32" customBuiltin="1"/>
    <cellStyle name="60% - Акцент2" xfId="25" builtinId="36" customBuiltin="1"/>
    <cellStyle name="60% - Акцент3" xfId="29" builtinId="40" customBuiltin="1"/>
    <cellStyle name="60% - Акцент4" xfId="33" builtinId="44" customBuiltin="1"/>
    <cellStyle name="60% - Акцент5" xfId="37" builtinId="48" customBuiltin="1"/>
    <cellStyle name="60% - Акцент6" xfId="41" builtinId="52" customBuiltin="1"/>
    <cellStyle name="xl37" xfId="43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Обычный 2" xfId="42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0"/>
  <sheetViews>
    <sheetView tabSelected="1" view="pageBreakPreview" zoomScale="55" zoomScaleNormal="70" zoomScaleSheetLayoutView="55" workbookViewId="0">
      <selection activeCell="M6" sqref="M6"/>
    </sheetView>
  </sheetViews>
  <sheetFormatPr defaultRowHeight="15" x14ac:dyDescent="0.25"/>
  <cols>
    <col min="1" max="1" width="32.5703125" customWidth="1"/>
    <col min="2" max="2" width="18.7109375" style="1" customWidth="1"/>
    <col min="3" max="3" width="15.85546875" style="1" customWidth="1"/>
    <col min="4" max="4" width="18.5703125" style="1" customWidth="1"/>
    <col min="5" max="5" width="14.85546875" style="1" customWidth="1"/>
    <col min="6" max="6" width="19" style="1" customWidth="1"/>
    <col min="7" max="7" width="13.5703125" style="1" customWidth="1"/>
    <col min="8" max="8" width="18.85546875" style="1" customWidth="1"/>
    <col min="9" max="9" width="15.140625" style="1" customWidth="1"/>
    <col min="10" max="10" width="18.5703125" style="1" customWidth="1"/>
    <col min="11" max="11" width="15" style="1" customWidth="1"/>
    <col min="12" max="12" width="18.42578125" style="1" customWidth="1"/>
    <col min="13" max="13" width="14.5703125" style="1" customWidth="1"/>
    <col min="14" max="14" width="19.85546875" customWidth="1"/>
    <col min="15" max="15" width="14.85546875" customWidth="1"/>
    <col min="16" max="17" width="18.5703125" customWidth="1"/>
    <col min="18" max="18" width="21.28515625" customWidth="1"/>
    <col min="19" max="19" width="20.85546875" customWidth="1"/>
  </cols>
  <sheetData>
    <row r="1" spans="1:17" ht="39.75" customHeight="1" x14ac:dyDescent="0.25">
      <c r="A1" s="24" t="s">
        <v>28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  <c r="P1" s="24"/>
      <c r="Q1" s="24"/>
    </row>
    <row r="2" spans="1:17" ht="15.75" x14ac:dyDescent="0.25">
      <c r="A2" s="8"/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8"/>
      <c r="O2" s="8"/>
      <c r="P2" s="8"/>
      <c r="Q2" s="7" t="s">
        <v>1</v>
      </c>
    </row>
    <row r="3" spans="1:17" ht="24" customHeight="1" x14ac:dyDescent="0.25">
      <c r="A3" s="25" t="s">
        <v>4</v>
      </c>
      <c r="B3" s="22" t="s">
        <v>19</v>
      </c>
      <c r="C3" s="22"/>
      <c r="D3" s="22"/>
      <c r="E3" s="22"/>
      <c r="F3" s="22"/>
      <c r="G3" s="22"/>
      <c r="H3" s="22"/>
      <c r="I3" s="22"/>
      <c r="J3" s="22" t="s">
        <v>16</v>
      </c>
      <c r="K3" s="22"/>
      <c r="L3" s="22"/>
      <c r="M3" s="22"/>
      <c r="N3" s="22"/>
      <c r="O3" s="22"/>
      <c r="P3" s="22"/>
      <c r="Q3" s="22"/>
    </row>
    <row r="4" spans="1:17" ht="32.25" customHeight="1" x14ac:dyDescent="0.25">
      <c r="A4" s="25"/>
      <c r="B4" s="22" t="s">
        <v>27</v>
      </c>
      <c r="C4" s="22"/>
      <c r="D4" s="22" t="s">
        <v>29</v>
      </c>
      <c r="E4" s="22"/>
      <c r="F4" s="23" t="s">
        <v>2</v>
      </c>
      <c r="G4" s="23"/>
      <c r="H4" s="23" t="s">
        <v>3</v>
      </c>
      <c r="I4" s="23"/>
      <c r="J4" s="22" t="s">
        <v>27</v>
      </c>
      <c r="K4" s="22"/>
      <c r="L4" s="22" t="s">
        <v>29</v>
      </c>
      <c r="M4" s="22"/>
      <c r="N4" s="23" t="s">
        <v>2</v>
      </c>
      <c r="O4" s="23"/>
      <c r="P4" s="23" t="s">
        <v>3</v>
      </c>
      <c r="Q4" s="23"/>
    </row>
    <row r="5" spans="1:17" ht="64.5" customHeight="1" x14ac:dyDescent="0.25">
      <c r="A5" s="25"/>
      <c r="B5" s="3" t="s">
        <v>20</v>
      </c>
      <c r="C5" s="3" t="s">
        <v>0</v>
      </c>
      <c r="D5" s="3" t="s">
        <v>20</v>
      </c>
      <c r="E5" s="3" t="s">
        <v>0</v>
      </c>
      <c r="F5" s="3" t="s">
        <v>23</v>
      </c>
      <c r="G5" s="3" t="s">
        <v>0</v>
      </c>
      <c r="H5" s="3" t="s">
        <v>24</v>
      </c>
      <c r="I5" s="3" t="s">
        <v>0</v>
      </c>
      <c r="J5" s="3" t="s">
        <v>25</v>
      </c>
      <c r="K5" s="3" t="s">
        <v>0</v>
      </c>
      <c r="L5" s="3" t="s">
        <v>26</v>
      </c>
      <c r="M5" s="3" t="s">
        <v>0</v>
      </c>
      <c r="N5" s="4" t="s">
        <v>22</v>
      </c>
      <c r="O5" s="4" t="s">
        <v>0</v>
      </c>
      <c r="P5" s="4" t="s">
        <v>21</v>
      </c>
      <c r="Q5" s="4" t="s">
        <v>0</v>
      </c>
    </row>
    <row r="6" spans="1:17" ht="43.5" customHeight="1" x14ac:dyDescent="0.25">
      <c r="A6" s="5" t="s">
        <v>15</v>
      </c>
      <c r="B6" s="6">
        <f>B7+B18</f>
        <v>44804.94</v>
      </c>
      <c r="C6" s="6">
        <f>C7+C18</f>
        <v>8568.5</v>
      </c>
      <c r="D6" s="6">
        <f>D7+D18</f>
        <v>8532.1479999999992</v>
      </c>
      <c r="E6" s="6">
        <f>E7+E18</f>
        <v>6514.6409999999996</v>
      </c>
      <c r="F6" s="10">
        <f>D6-B6</f>
        <v>-36272.792000000001</v>
      </c>
      <c r="G6" s="10">
        <f>E6-C6</f>
        <v>-2053.8590000000004</v>
      </c>
      <c r="H6" s="6">
        <f>D6/B6*100</f>
        <v>19.042873397442335</v>
      </c>
      <c r="I6" s="6">
        <f>E6/C6*100</f>
        <v>76.030121958335755</v>
      </c>
      <c r="J6" s="6">
        <f>J7+J18</f>
        <v>11583.595000000001</v>
      </c>
      <c r="K6" s="6">
        <f>K7+K18</f>
        <v>2480.0450000000001</v>
      </c>
      <c r="L6" s="6">
        <f>L7+L18</f>
        <v>2130.759</v>
      </c>
      <c r="M6" s="6">
        <f>M7+M18</f>
        <v>2007.5466000000001</v>
      </c>
      <c r="N6" s="11">
        <f>L6-J6</f>
        <v>-9452.8360000000011</v>
      </c>
      <c r="O6" s="11">
        <f>M6-K6</f>
        <v>-472.49839999999995</v>
      </c>
      <c r="P6" s="11">
        <f>L6/J6*100</f>
        <v>18.39462619333635</v>
      </c>
      <c r="Q6" s="11">
        <f>M6/K6*100</f>
        <v>80.947990863069023</v>
      </c>
    </row>
    <row r="7" spans="1:17" ht="45" customHeight="1" x14ac:dyDescent="0.25">
      <c r="A7" s="5" t="s">
        <v>14</v>
      </c>
      <c r="B7" s="6">
        <f t="shared" ref="B7:D7" si="0">B8+B9+B10+B11+B12+B13+B14+B15+B16+B17</f>
        <v>44804.94</v>
      </c>
      <c r="C7" s="6">
        <f t="shared" si="0"/>
        <v>8568.5</v>
      </c>
      <c r="D7" s="6">
        <f t="shared" si="0"/>
        <v>8509.4979999999996</v>
      </c>
      <c r="E7" s="6">
        <f t="shared" ref="E7" si="1">E8+E9+E10+E11+E12+E13+E14+E15+E16+E17</f>
        <v>6514.6409999999996</v>
      </c>
      <c r="F7" s="10"/>
      <c r="G7" s="10"/>
      <c r="H7" s="6"/>
      <c r="I7" s="6"/>
      <c r="J7" s="6">
        <f>J8+J9+J10+J11+J12+J13+J14+J15+J16+J17</f>
        <v>11583.595000000001</v>
      </c>
      <c r="K7" s="6">
        <f>K8+K9+K10+K11+K12+K13+K14+K15+K16+K17</f>
        <v>2480.0450000000001</v>
      </c>
      <c r="L7" s="6">
        <f>L8+L9+L10+L11+L12+L13+L14+L15+L16+L17</f>
        <v>2130.759</v>
      </c>
      <c r="M7" s="6">
        <f>M8+M9+M10+M11+M12+M13+M14+M15+M16+M17</f>
        <v>2007.5466000000001</v>
      </c>
      <c r="N7" s="11">
        <f t="shared" ref="N7:N18" si="2">L7-J7</f>
        <v>-9452.8360000000011</v>
      </c>
      <c r="O7" s="11">
        <f t="shared" ref="O7:O18" si="3">M7-K7</f>
        <v>-472.49839999999995</v>
      </c>
      <c r="P7" s="11"/>
      <c r="Q7" s="11"/>
    </row>
    <row r="8" spans="1:17" ht="41.25" customHeight="1" x14ac:dyDescent="0.25">
      <c r="A8" s="5" t="s">
        <v>10</v>
      </c>
      <c r="B8" s="6">
        <v>89.6</v>
      </c>
      <c r="C8" s="6">
        <v>88.1</v>
      </c>
      <c r="D8" s="6">
        <v>1.5640000000000001</v>
      </c>
      <c r="E8" s="6">
        <v>0</v>
      </c>
      <c r="F8" s="10">
        <f t="shared" ref="F8:F16" si="4">D8-B8</f>
        <v>-88.036000000000001</v>
      </c>
      <c r="G8" s="10">
        <f t="shared" ref="G8:G16" si="5">E8-C8</f>
        <v>-88.1</v>
      </c>
      <c r="H8" s="6">
        <f t="shared" ref="H8:H16" si="6">D8/B8*100</f>
        <v>1.7455357142857144</v>
      </c>
      <c r="I8" s="6">
        <f t="shared" ref="I8:I16" si="7">E8/C8*100</f>
        <v>0</v>
      </c>
      <c r="J8" s="11"/>
      <c r="K8" s="11"/>
      <c r="L8" s="11"/>
      <c r="M8" s="11"/>
      <c r="N8" s="11">
        <f t="shared" si="2"/>
        <v>0</v>
      </c>
      <c r="O8" s="11">
        <f t="shared" si="3"/>
        <v>0</v>
      </c>
      <c r="P8" s="11"/>
      <c r="Q8" s="11"/>
    </row>
    <row r="9" spans="1:17" ht="55.5" customHeight="1" x14ac:dyDescent="0.25">
      <c r="A9" s="5" t="s">
        <v>5</v>
      </c>
      <c r="B9" s="6">
        <f>20209+90.7+69.4</f>
        <v>20369.100000000002</v>
      </c>
      <c r="C9" s="6">
        <f>177.8+90.5+69.4</f>
        <v>337.70000000000005</v>
      </c>
      <c r="D9" s="6">
        <f>111.91+25.85+64.4</f>
        <v>202.16</v>
      </c>
      <c r="E9" s="6">
        <f>50.6+25.648+64.4</f>
        <v>140.64800000000002</v>
      </c>
      <c r="F9" s="10">
        <f t="shared" si="4"/>
        <v>-20166.940000000002</v>
      </c>
      <c r="G9" s="10">
        <f t="shared" si="5"/>
        <v>-197.05200000000002</v>
      </c>
      <c r="H9" s="6">
        <f t="shared" si="6"/>
        <v>0.99248371307519712</v>
      </c>
      <c r="I9" s="6">
        <f t="shared" si="7"/>
        <v>41.648800710689962</v>
      </c>
      <c r="J9" s="11">
        <f>B9/100*45</f>
        <v>9166.0950000000012</v>
      </c>
      <c r="K9" s="11">
        <f>C9/100*45</f>
        <v>151.96500000000003</v>
      </c>
      <c r="L9" s="11">
        <f>D9/100*45</f>
        <v>90.971999999999994</v>
      </c>
      <c r="M9" s="11">
        <f>E9/100*45</f>
        <v>63.29160000000001</v>
      </c>
      <c r="N9" s="11">
        <f t="shared" si="2"/>
        <v>-9075.1230000000014</v>
      </c>
      <c r="O9" s="11">
        <f t="shared" si="3"/>
        <v>-88.673400000000015</v>
      </c>
      <c r="P9" s="11">
        <f t="shared" ref="P9:P16" si="8">L9/J9*100</f>
        <v>0.99248371307519712</v>
      </c>
      <c r="Q9" s="11">
        <f t="shared" ref="Q9:Q16" si="9">M9/K9*100</f>
        <v>41.648800710689962</v>
      </c>
    </row>
    <row r="10" spans="1:17" ht="90" customHeight="1" x14ac:dyDescent="0.25">
      <c r="A10" s="5" t="s">
        <v>11</v>
      </c>
      <c r="B10" s="6">
        <f>72.8+14.9+23.99+22.65</f>
        <v>134.34</v>
      </c>
      <c r="C10" s="6">
        <f>3.1+14.92</f>
        <v>18.02</v>
      </c>
      <c r="D10" s="6">
        <f>145.3+14.4+121</f>
        <v>280.70000000000005</v>
      </c>
      <c r="E10" s="6">
        <f>48.169+14.39+82.169</f>
        <v>144.72800000000001</v>
      </c>
      <c r="F10" s="10">
        <f t="shared" si="4"/>
        <v>146.36000000000004</v>
      </c>
      <c r="G10" s="10">
        <f t="shared" si="5"/>
        <v>126.70800000000001</v>
      </c>
      <c r="H10" s="6">
        <f t="shared" si="6"/>
        <v>208.94744677683494</v>
      </c>
      <c r="I10" s="6">
        <f t="shared" si="7"/>
        <v>803.15205327414003</v>
      </c>
      <c r="J10" s="6"/>
      <c r="K10" s="6"/>
      <c r="L10" s="6"/>
      <c r="M10" s="6"/>
      <c r="N10" s="11">
        <f t="shared" si="2"/>
        <v>0</v>
      </c>
      <c r="O10" s="11">
        <f t="shared" si="3"/>
        <v>0</v>
      </c>
      <c r="P10" s="11"/>
      <c r="Q10" s="11"/>
    </row>
    <row r="11" spans="1:17" ht="81.75" customHeight="1" x14ac:dyDescent="0.25">
      <c r="A11" s="5" t="s">
        <v>6</v>
      </c>
      <c r="B11" s="6">
        <f>107.22+69.98</f>
        <v>177.2</v>
      </c>
      <c r="C11" s="6">
        <f>51+69.98</f>
        <v>120.98</v>
      </c>
      <c r="D11" s="6">
        <f>141.99+69.811</f>
        <v>211.80100000000002</v>
      </c>
      <c r="E11" s="6">
        <f>69.827+69.811</f>
        <v>139.63800000000001</v>
      </c>
      <c r="F11" s="10">
        <f t="shared" si="4"/>
        <v>34.601000000000028</v>
      </c>
      <c r="G11" s="10">
        <f t="shared" si="5"/>
        <v>18.658000000000001</v>
      </c>
      <c r="H11" s="6">
        <f t="shared" si="6"/>
        <v>119.52652370203162</v>
      </c>
      <c r="I11" s="6">
        <f t="shared" si="7"/>
        <v>115.42238386510166</v>
      </c>
      <c r="J11" s="6">
        <f>B11</f>
        <v>177.2</v>
      </c>
      <c r="K11" s="6">
        <f>C11</f>
        <v>120.98</v>
      </c>
      <c r="L11" s="6">
        <f>D11</f>
        <v>211.80100000000002</v>
      </c>
      <c r="M11" s="6">
        <f>E11</f>
        <v>139.63800000000001</v>
      </c>
      <c r="N11" s="11">
        <f t="shared" si="2"/>
        <v>34.601000000000028</v>
      </c>
      <c r="O11" s="11">
        <f t="shared" si="3"/>
        <v>18.658000000000001</v>
      </c>
      <c r="P11" s="11">
        <f t="shared" si="8"/>
        <v>119.52652370203162</v>
      </c>
      <c r="Q11" s="11">
        <f t="shared" si="9"/>
        <v>115.42238386510166</v>
      </c>
    </row>
    <row r="12" spans="1:17" ht="63" customHeight="1" x14ac:dyDescent="0.25">
      <c r="A12" s="5" t="s">
        <v>7</v>
      </c>
      <c r="B12" s="6"/>
      <c r="C12" s="6"/>
      <c r="D12" s="6"/>
      <c r="E12" s="6"/>
      <c r="F12" s="10">
        <f t="shared" si="4"/>
        <v>0</v>
      </c>
      <c r="G12" s="10">
        <f t="shared" si="5"/>
        <v>0</v>
      </c>
      <c r="H12" s="6">
        <v>0</v>
      </c>
      <c r="I12" s="6">
        <v>0</v>
      </c>
      <c r="J12" s="6"/>
      <c r="K12" s="6"/>
      <c r="L12" s="6"/>
      <c r="M12" s="6"/>
      <c r="N12" s="11">
        <f t="shared" si="2"/>
        <v>0</v>
      </c>
      <c r="O12" s="11">
        <f t="shared" si="3"/>
        <v>0</v>
      </c>
      <c r="P12" s="11">
        <v>0</v>
      </c>
      <c r="Q12" s="11">
        <v>0</v>
      </c>
    </row>
    <row r="13" spans="1:17" ht="65.25" customHeight="1" x14ac:dyDescent="0.25">
      <c r="A13" s="5" t="s">
        <v>8</v>
      </c>
      <c r="B13" s="6">
        <f>837.4</f>
        <v>837.4</v>
      </c>
      <c r="C13" s="6">
        <v>825.9</v>
      </c>
      <c r="D13" s="6">
        <v>624.55799999999999</v>
      </c>
      <c r="E13" s="6">
        <f>621.193</f>
        <v>621.19299999999998</v>
      </c>
      <c r="F13" s="10">
        <f t="shared" si="4"/>
        <v>-212.84199999999998</v>
      </c>
      <c r="G13" s="10">
        <f t="shared" si="5"/>
        <v>-204.70699999999999</v>
      </c>
      <c r="H13" s="6">
        <f t="shared" ref="H13:H14" si="10">D13/B13*100</f>
        <v>74.582994984475761</v>
      </c>
      <c r="I13" s="6">
        <f t="shared" ref="I13:I14" si="11">E13/C13*100</f>
        <v>75.214069499939455</v>
      </c>
      <c r="J13" s="6">
        <f>B13</f>
        <v>837.4</v>
      </c>
      <c r="K13" s="6">
        <f>C13</f>
        <v>825.9</v>
      </c>
      <c r="L13" s="6">
        <f>D13</f>
        <v>624.55799999999999</v>
      </c>
      <c r="M13" s="6">
        <f>E13</f>
        <v>621.19299999999998</v>
      </c>
      <c r="N13" s="11">
        <f t="shared" si="2"/>
        <v>-212.84199999999998</v>
      </c>
      <c r="O13" s="11">
        <f t="shared" si="3"/>
        <v>-204.70699999999999</v>
      </c>
      <c r="P13" s="11">
        <f t="shared" si="8"/>
        <v>74.582994984475761</v>
      </c>
      <c r="Q13" s="11">
        <f t="shared" si="9"/>
        <v>75.214069499939455</v>
      </c>
    </row>
    <row r="14" spans="1:17" ht="45" customHeight="1" x14ac:dyDescent="0.25">
      <c r="A14" s="5" t="s">
        <v>12</v>
      </c>
      <c r="B14" s="6">
        <f>15739.4</f>
        <v>15739.4</v>
      </c>
      <c r="C14" s="6">
        <v>961.8</v>
      </c>
      <c r="D14" s="6">
        <v>2634.8989999999999</v>
      </c>
      <c r="E14" s="6">
        <v>976.4</v>
      </c>
      <c r="F14" s="10">
        <f t="shared" si="4"/>
        <v>-13104.501</v>
      </c>
      <c r="G14" s="10">
        <f t="shared" si="5"/>
        <v>14.600000000000023</v>
      </c>
      <c r="H14" s="6">
        <f t="shared" si="10"/>
        <v>16.740784273860505</v>
      </c>
      <c r="I14" s="6">
        <f t="shared" si="11"/>
        <v>101.51798710750677</v>
      </c>
      <c r="J14" s="6"/>
      <c r="K14" s="6"/>
      <c r="L14" s="6"/>
      <c r="M14" s="6"/>
      <c r="N14" s="11">
        <f t="shared" si="2"/>
        <v>0</v>
      </c>
      <c r="O14" s="11">
        <f t="shared" si="3"/>
        <v>0</v>
      </c>
      <c r="P14" s="11"/>
      <c r="Q14" s="11"/>
    </row>
    <row r="15" spans="1:17" ht="38.25" customHeight="1" x14ac:dyDescent="0.25">
      <c r="A15" s="5" t="s">
        <v>13</v>
      </c>
      <c r="B15" s="6">
        <f>1189.5+4865.5</f>
        <v>6055</v>
      </c>
      <c r="C15" s="6">
        <f>58.7+4776.1</f>
        <v>4834.8</v>
      </c>
      <c r="D15" s="6">
        <f>9.839+3339.849</f>
        <v>3349.6880000000001</v>
      </c>
      <c r="E15" s="6">
        <f>2.34+3305.57</f>
        <v>3307.9100000000003</v>
      </c>
      <c r="F15" s="10">
        <f t="shared" si="4"/>
        <v>-2705.3119999999999</v>
      </c>
      <c r="G15" s="10">
        <f t="shared" si="5"/>
        <v>-1526.8899999999999</v>
      </c>
      <c r="H15" s="6">
        <f t="shared" si="6"/>
        <v>55.321023947151119</v>
      </c>
      <c r="I15" s="6">
        <f t="shared" si="7"/>
        <v>68.418755687929192</v>
      </c>
      <c r="J15" s="6"/>
      <c r="K15" s="6"/>
      <c r="L15" s="6"/>
      <c r="M15" s="6"/>
      <c r="N15" s="11">
        <f t="shared" si="2"/>
        <v>0</v>
      </c>
      <c r="O15" s="11">
        <f t="shared" si="3"/>
        <v>0</v>
      </c>
      <c r="P15" s="11"/>
      <c r="Q15" s="11"/>
    </row>
    <row r="16" spans="1:17" ht="31.5" customHeight="1" x14ac:dyDescent="0.25">
      <c r="A16" s="5" t="s">
        <v>9</v>
      </c>
      <c r="B16" s="6">
        <f>18.7+1384.2</f>
        <v>1402.9</v>
      </c>
      <c r="C16" s="6">
        <f>12.3+1368.9</f>
        <v>1381.2</v>
      </c>
      <c r="D16" s="6">
        <f>97.428+1106</f>
        <v>1203.4279999999999</v>
      </c>
      <c r="E16" s="6">
        <f>84.8+1098.624</f>
        <v>1183.424</v>
      </c>
      <c r="F16" s="10">
        <f t="shared" si="4"/>
        <v>-199.47200000000021</v>
      </c>
      <c r="G16" s="10">
        <f t="shared" si="5"/>
        <v>-197.77600000000007</v>
      </c>
      <c r="H16" s="6">
        <f t="shared" si="6"/>
        <v>85.781452705110823</v>
      </c>
      <c r="I16" s="6">
        <f t="shared" si="7"/>
        <v>85.680857225600931</v>
      </c>
      <c r="J16" s="6">
        <f>B16</f>
        <v>1402.9</v>
      </c>
      <c r="K16" s="6">
        <f>C16</f>
        <v>1381.2</v>
      </c>
      <c r="L16" s="6">
        <f>D16</f>
        <v>1203.4279999999999</v>
      </c>
      <c r="M16" s="6">
        <f>E16</f>
        <v>1183.424</v>
      </c>
      <c r="N16" s="11">
        <f t="shared" si="2"/>
        <v>-199.47200000000021</v>
      </c>
      <c r="O16" s="11">
        <f t="shared" si="3"/>
        <v>-197.77600000000007</v>
      </c>
      <c r="P16" s="11">
        <f t="shared" si="8"/>
        <v>85.781452705110823</v>
      </c>
      <c r="Q16" s="11">
        <f t="shared" si="9"/>
        <v>85.680857225600931</v>
      </c>
    </row>
    <row r="17" spans="1:17" ht="31.5" customHeight="1" x14ac:dyDescent="0.25">
      <c r="A17" s="5" t="s">
        <v>18</v>
      </c>
      <c r="B17" s="6"/>
      <c r="C17" s="6"/>
      <c r="D17" s="6">
        <v>0.7</v>
      </c>
      <c r="E17" s="6">
        <v>0.7</v>
      </c>
      <c r="F17" s="10">
        <f t="shared" ref="F17:F18" si="12">D17-B17</f>
        <v>0.7</v>
      </c>
      <c r="G17" s="10">
        <f t="shared" ref="G17:G18" si="13">E17-C17</f>
        <v>0.7</v>
      </c>
      <c r="H17" s="6"/>
      <c r="I17" s="6"/>
      <c r="J17" s="6"/>
      <c r="K17" s="6"/>
      <c r="L17" s="6"/>
      <c r="M17" s="6"/>
      <c r="N17" s="11">
        <f t="shared" si="2"/>
        <v>0</v>
      </c>
      <c r="O17" s="11">
        <f t="shared" si="3"/>
        <v>0</v>
      </c>
      <c r="P17" s="11"/>
      <c r="Q17" s="11"/>
    </row>
    <row r="18" spans="1:17" ht="30.75" customHeight="1" x14ac:dyDescent="0.25">
      <c r="A18" s="5" t="s">
        <v>17</v>
      </c>
      <c r="B18" s="6">
        <v>0</v>
      </c>
      <c r="C18" s="6">
        <v>0</v>
      </c>
      <c r="D18" s="6">
        <v>22.65</v>
      </c>
      <c r="E18" s="6">
        <v>0</v>
      </c>
      <c r="F18" s="10">
        <f t="shared" si="12"/>
        <v>22.65</v>
      </c>
      <c r="G18" s="10">
        <f t="shared" si="13"/>
        <v>0</v>
      </c>
      <c r="H18" s="6">
        <v>0</v>
      </c>
      <c r="I18" s="6">
        <v>0</v>
      </c>
      <c r="J18" s="6">
        <f>B18</f>
        <v>0</v>
      </c>
      <c r="K18" s="6">
        <f>C18</f>
        <v>0</v>
      </c>
      <c r="L18" s="6">
        <v>0</v>
      </c>
      <c r="M18" s="6">
        <f>E18</f>
        <v>0</v>
      </c>
      <c r="N18" s="11">
        <f t="shared" si="2"/>
        <v>0</v>
      </c>
      <c r="O18" s="11">
        <f t="shared" si="3"/>
        <v>0</v>
      </c>
      <c r="P18" s="11">
        <v>0</v>
      </c>
      <c r="Q18" s="11">
        <v>0</v>
      </c>
    </row>
    <row r="19" spans="1:17" ht="45.75" customHeight="1" x14ac:dyDescent="0.25">
      <c r="A19" s="20" t="s">
        <v>39</v>
      </c>
      <c r="B19" s="21"/>
      <c r="C19" s="21"/>
    </row>
    <row r="20" spans="1:17" x14ac:dyDescent="0.25">
      <c r="D20" s="2"/>
    </row>
  </sheetData>
  <mergeCells count="13">
    <mergeCell ref="A1:Q1"/>
    <mergeCell ref="A3:A5"/>
    <mergeCell ref="F4:G4"/>
    <mergeCell ref="H4:I4"/>
    <mergeCell ref="D4:E4"/>
    <mergeCell ref="B4:C4"/>
    <mergeCell ref="B3:I3"/>
    <mergeCell ref="J4:K4"/>
    <mergeCell ref="A19:C19"/>
    <mergeCell ref="L4:M4"/>
    <mergeCell ref="N4:O4"/>
    <mergeCell ref="P4:Q4"/>
    <mergeCell ref="J3:Q3"/>
  </mergeCells>
  <pageMargins left="0.78740157480314965" right="0" top="0.74803149606299213" bottom="0.74803149606299213" header="0.31496062992125984" footer="0.31496062992125984"/>
  <pageSetup paperSize="9" scale="44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10"/>
  <sheetViews>
    <sheetView workbookViewId="0">
      <selection activeCell="H13" sqref="H13"/>
    </sheetView>
  </sheetViews>
  <sheetFormatPr defaultRowHeight="15" x14ac:dyDescent="0.25"/>
  <cols>
    <col min="1" max="1" width="29.28515625" customWidth="1"/>
    <col min="2" max="2" width="17.42578125" customWidth="1"/>
    <col min="3" max="3" width="19.85546875" customWidth="1"/>
    <col min="4" max="4" width="18.140625" customWidth="1"/>
  </cols>
  <sheetData>
    <row r="2" spans="1:4" ht="15.75" thickBot="1" x14ac:dyDescent="0.3">
      <c r="A2" t="s">
        <v>40</v>
      </c>
    </row>
    <row r="3" spans="1:4" ht="51" customHeight="1" thickBot="1" x14ac:dyDescent="0.3">
      <c r="A3" s="12" t="s">
        <v>30</v>
      </c>
      <c r="B3" s="13" t="s">
        <v>31</v>
      </c>
      <c r="C3" s="13" t="s">
        <v>32</v>
      </c>
      <c r="D3" s="13" t="s">
        <v>33</v>
      </c>
    </row>
    <row r="4" spans="1:4" ht="14.25" customHeight="1" x14ac:dyDescent="0.25">
      <c r="A4" s="14" t="s">
        <v>34</v>
      </c>
      <c r="B4" s="26">
        <f>B6+B7+B8+B9+B10</f>
        <v>11583.595000000001</v>
      </c>
      <c r="C4" s="26">
        <f>C6+C7+C8+C9+C10</f>
        <v>2131</v>
      </c>
      <c r="D4" s="28">
        <f t="shared" ref="D4:D9" si="0">C4-B4</f>
        <v>-9452.5950000000012</v>
      </c>
    </row>
    <row r="5" spans="1:4" ht="16.5" customHeight="1" thickBot="1" x14ac:dyDescent="0.3">
      <c r="A5" s="15" t="s">
        <v>35</v>
      </c>
      <c r="B5" s="27"/>
      <c r="C5" s="27"/>
      <c r="D5" s="29"/>
    </row>
    <row r="6" spans="1:4" ht="46.5" customHeight="1" thickBot="1" x14ac:dyDescent="0.3">
      <c r="A6" s="16" t="s">
        <v>38</v>
      </c>
      <c r="B6" s="19">
        <v>9166.0950000000012</v>
      </c>
      <c r="C6" s="19">
        <v>91</v>
      </c>
      <c r="D6" s="17">
        <f t="shared" si="0"/>
        <v>-9075.0950000000012</v>
      </c>
    </row>
    <row r="7" spans="1:4" ht="16.5" thickBot="1" x14ac:dyDescent="0.3">
      <c r="A7" s="16" t="s">
        <v>36</v>
      </c>
      <c r="B7" s="17">
        <v>177.2</v>
      </c>
      <c r="C7" s="17">
        <v>212</v>
      </c>
      <c r="D7" s="17">
        <f t="shared" si="0"/>
        <v>34.800000000000011</v>
      </c>
    </row>
    <row r="8" spans="1:4" ht="30.75" customHeight="1" thickBot="1" x14ac:dyDescent="0.3">
      <c r="A8" s="16" t="s">
        <v>8</v>
      </c>
      <c r="B8" s="17">
        <v>837.4</v>
      </c>
      <c r="C8" s="17">
        <v>625</v>
      </c>
      <c r="D8" s="17">
        <f t="shared" si="0"/>
        <v>-212.39999999999998</v>
      </c>
    </row>
    <row r="9" spans="1:4" ht="21" customHeight="1" thickBot="1" x14ac:dyDescent="0.3">
      <c r="A9" s="16" t="s">
        <v>9</v>
      </c>
      <c r="B9" s="18">
        <v>1402.9</v>
      </c>
      <c r="C9" s="18">
        <v>1203</v>
      </c>
      <c r="D9" s="17">
        <f t="shared" si="0"/>
        <v>-199.90000000000009</v>
      </c>
    </row>
    <row r="10" spans="1:4" ht="29.25" customHeight="1" thickBot="1" x14ac:dyDescent="0.3">
      <c r="A10" s="16" t="s">
        <v>37</v>
      </c>
      <c r="B10" s="17">
        <v>0</v>
      </c>
      <c r="C10" s="17">
        <v>0</v>
      </c>
      <c r="D10" s="17">
        <f>C10-B10</f>
        <v>0</v>
      </c>
    </row>
  </sheetData>
  <mergeCells count="3">
    <mergeCell ref="B4:B5"/>
    <mergeCell ref="C4:C5"/>
    <mergeCell ref="D4:D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свод</vt:lpstr>
      <vt:lpstr>Лист1</vt:lpstr>
      <vt:lpstr>свод!Область_печати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Кузьменко О.Ф.</dc:creator>
  <cp:lastModifiedBy>Прудникова</cp:lastModifiedBy>
  <cp:lastPrinted>2016-06-20T16:50:32Z</cp:lastPrinted>
  <dcterms:created xsi:type="dcterms:W3CDTF">2015-12-02T14:01:33Z</dcterms:created>
  <dcterms:modified xsi:type="dcterms:W3CDTF">2017-07-19T10:47:52Z</dcterms:modified>
</cp:coreProperties>
</file>