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480" yWindow="840" windowWidth="15195" windowHeight="10920" activeTab="3"/>
  </bookViews>
  <sheets>
    <sheet name="дошкольное " sheetId="2" r:id="rId1"/>
    <sheet name="общее " sheetId="8" r:id="rId2"/>
    <sheet name="доп" sheetId="9" r:id="rId3"/>
    <sheet name="справочная таблица" sheetId="23" r:id="rId4"/>
  </sheets>
  <definedNames>
    <definedName name="_xlnm.Print_Titles" localSheetId="2">доп!$5:$5</definedName>
    <definedName name="_xlnm.Print_Titles" localSheetId="0">'дошкольное '!$5:$5</definedName>
    <definedName name="_xlnm.Print_Titles" localSheetId="1">'общее '!$5:$5</definedName>
    <definedName name="_xlnm.Print_Area" localSheetId="2">доп!$A$1:$K$40</definedName>
    <definedName name="_xlnm.Print_Area" localSheetId="0">'дошкольное '!$A$1:$K$40</definedName>
    <definedName name="_xlnm.Print_Area" localSheetId="1">'общее '!$A$1:$K$40</definedName>
  </definedNames>
  <calcPr calcId="145621"/>
</workbook>
</file>

<file path=xl/calcChain.xml><?xml version="1.0" encoding="utf-8"?>
<calcChain xmlns="http://schemas.openxmlformats.org/spreadsheetml/2006/main">
  <c r="I7" i="9" l="1"/>
  <c r="H7" i="9"/>
  <c r="G7" i="9"/>
  <c r="F7" i="9"/>
  <c r="E7" i="9"/>
  <c r="D37" i="23" l="1"/>
  <c r="E23" i="9"/>
  <c r="I8" i="9" l="1"/>
  <c r="H8" i="9"/>
  <c r="G8" i="9"/>
  <c r="F8" i="9"/>
  <c r="E8" i="9"/>
  <c r="F23" i="2" l="1"/>
  <c r="D21" i="23"/>
  <c r="G19" i="2"/>
  <c r="G17" i="2"/>
  <c r="E17" i="2"/>
  <c r="E19" i="9"/>
  <c r="G17" i="9"/>
  <c r="E6" i="2"/>
  <c r="C8" i="23"/>
  <c r="F6" i="8"/>
  <c r="D6" i="9" l="1"/>
  <c r="H29" i="2" l="1"/>
  <c r="E23" i="2" l="1"/>
  <c r="K35" i="2"/>
  <c r="J35" i="2"/>
  <c r="D36" i="23" l="1"/>
  <c r="C11" i="23"/>
  <c r="D27" i="8"/>
  <c r="D13" i="9"/>
  <c r="E13" i="9"/>
  <c r="C13" i="9"/>
  <c r="D13" i="8"/>
  <c r="E13" i="8"/>
  <c r="C13" i="8"/>
  <c r="C13" i="2"/>
  <c r="G37" i="23"/>
  <c r="F37" i="23"/>
  <c r="E37" i="23"/>
  <c r="C37" i="23"/>
  <c r="C38" i="23" s="1"/>
  <c r="C40" i="23" s="1"/>
  <c r="B37" i="23"/>
  <c r="G36" i="23"/>
  <c r="F36" i="23"/>
  <c r="E36" i="23"/>
  <c r="C36" i="23"/>
  <c r="B36" i="23"/>
  <c r="D24" i="23"/>
  <c r="B24" i="23"/>
  <c r="B25" i="23" s="1"/>
  <c r="D23" i="23"/>
  <c r="F10" i="23"/>
  <c r="D40" i="9"/>
  <c r="D27" i="2"/>
  <c r="J30" i="2"/>
  <c r="K30" i="2"/>
  <c r="F31" i="2"/>
  <c r="G31" i="2" s="1"/>
  <c r="J32" i="2"/>
  <c r="K32" i="2"/>
  <c r="E33" i="2"/>
  <c r="E39" i="2" s="1"/>
  <c r="D32" i="8"/>
  <c r="D33" i="8"/>
  <c r="E32" i="8"/>
  <c r="E33" i="8" s="1"/>
  <c r="E39" i="8" s="1"/>
  <c r="D40" i="2"/>
  <c r="G23" i="2"/>
  <c r="G24" i="2" s="1"/>
  <c r="G36" i="2" s="1"/>
  <c r="G37" i="2" s="1"/>
  <c r="E13" i="2"/>
  <c r="D13" i="2"/>
  <c r="D23" i="2"/>
  <c r="F24" i="2" s="1"/>
  <c r="F36" i="2" s="1"/>
  <c r="F37" i="2" s="1"/>
  <c r="F38" i="2" s="1"/>
  <c r="E6" i="9"/>
  <c r="F6" i="9"/>
  <c r="G6" i="9"/>
  <c r="H6" i="9"/>
  <c r="I6" i="9"/>
  <c r="D6" i="2"/>
  <c r="B8" i="23" s="1"/>
  <c r="B11" i="23" s="1"/>
  <c r="F6" i="2"/>
  <c r="D8" i="23" s="1"/>
  <c r="D11" i="23" s="1"/>
  <c r="G6" i="2"/>
  <c r="E8" i="23" s="1"/>
  <c r="E11" i="23" s="1"/>
  <c r="H6" i="2"/>
  <c r="F8" i="23" s="1"/>
  <c r="F11" i="23" s="1"/>
  <c r="I6" i="2"/>
  <c r="G8" i="23" s="1"/>
  <c r="G11" i="23" s="1"/>
  <c r="C6" i="2"/>
  <c r="D30" i="9"/>
  <c r="L31" i="9" s="1"/>
  <c r="C30" i="9"/>
  <c r="C31" i="9" s="1"/>
  <c r="L31" i="8"/>
  <c r="J32" i="9"/>
  <c r="K32" i="9"/>
  <c r="E33" i="9"/>
  <c r="E27" i="8"/>
  <c r="G32" i="8"/>
  <c r="H23" i="8"/>
  <c r="I32" i="8"/>
  <c r="D23" i="9"/>
  <c r="E24" i="9"/>
  <c r="F23" i="9"/>
  <c r="G23" i="9"/>
  <c r="I19" i="9"/>
  <c r="H23" i="2"/>
  <c r="H24" i="2" s="1"/>
  <c r="H36" i="2" s="1"/>
  <c r="H37" i="2" s="1"/>
  <c r="H38" i="2" s="1"/>
  <c r="I23" i="2"/>
  <c r="I24" i="2" s="1"/>
  <c r="I36" i="2" s="1"/>
  <c r="I37" i="2" s="1"/>
  <c r="I38" i="2" s="1"/>
  <c r="C23" i="9"/>
  <c r="D24" i="9" s="1"/>
  <c r="C23" i="2"/>
  <c r="F29" i="9"/>
  <c r="F33" i="9" s="1"/>
  <c r="G29" i="8"/>
  <c r="G28" i="8"/>
  <c r="H28" i="8" s="1"/>
  <c r="I28" i="8" s="1"/>
  <c r="J28" i="8"/>
  <c r="F28" i="2"/>
  <c r="G28" i="2"/>
  <c r="C6" i="9"/>
  <c r="C6" i="8"/>
  <c r="E6" i="8"/>
  <c r="C21" i="23" s="1"/>
  <c r="C24" i="23" s="1"/>
  <c r="G6" i="8"/>
  <c r="E21" i="23" s="1"/>
  <c r="E24" i="23" s="1"/>
  <c r="E25" i="23" s="1"/>
  <c r="E27" i="23" s="1"/>
  <c r="H6" i="8"/>
  <c r="F21" i="23" s="1"/>
  <c r="F24" i="23" s="1"/>
  <c r="I6" i="8"/>
  <c r="G21" i="23" s="1"/>
  <c r="G24" i="23" s="1"/>
  <c r="G25" i="23" s="1"/>
  <c r="G27" i="23" s="1"/>
  <c r="D6" i="8"/>
  <c r="B21" i="23" s="1"/>
  <c r="G23" i="23" s="1"/>
  <c r="K35" i="8"/>
  <c r="K28" i="9"/>
  <c r="K34" i="9"/>
  <c r="K34" i="2"/>
  <c r="J35" i="8"/>
  <c r="J28" i="9"/>
  <c r="J34" i="2"/>
  <c r="I17" i="9"/>
  <c r="H17" i="9"/>
  <c r="F17" i="9"/>
  <c r="E17" i="9"/>
  <c r="D17" i="9"/>
  <c r="I17" i="8"/>
  <c r="H17" i="8"/>
  <c r="G17" i="8"/>
  <c r="F17" i="8"/>
  <c r="E17" i="8"/>
  <c r="D17" i="8"/>
  <c r="F17" i="2"/>
  <c r="H17" i="2"/>
  <c r="I17" i="2"/>
  <c r="D17" i="2"/>
  <c r="J34" i="8"/>
  <c r="K34" i="8"/>
  <c r="D19" i="9"/>
  <c r="E30" i="9"/>
  <c r="E31" i="9" s="1"/>
  <c r="D37" i="9"/>
  <c r="D38" i="9" s="1"/>
  <c r="J35" i="9"/>
  <c r="F27" i="8"/>
  <c r="D23" i="8"/>
  <c r="E23" i="8"/>
  <c r="E19" i="8"/>
  <c r="E19" i="2"/>
  <c r="H23" i="9"/>
  <c r="H24" i="9" s="1"/>
  <c r="H36" i="9" s="1"/>
  <c r="H37" i="9" s="1"/>
  <c r="H38" i="9" s="1"/>
  <c r="F32" i="8"/>
  <c r="F33" i="8" s="1"/>
  <c r="K35" i="9"/>
  <c r="K26" i="9"/>
  <c r="D37" i="2"/>
  <c r="D19" i="2"/>
  <c r="K26" i="8"/>
  <c r="C23" i="8"/>
  <c r="D24" i="8"/>
  <c r="D37" i="8"/>
  <c r="D19" i="8"/>
  <c r="H19" i="2"/>
  <c r="I37" i="9"/>
  <c r="H28" i="2"/>
  <c r="I28" i="2" s="1"/>
  <c r="F33" i="2"/>
  <c r="D24" i="2"/>
  <c r="F19" i="9"/>
  <c r="H30" i="9"/>
  <c r="H33" i="2"/>
  <c r="K27" i="9"/>
  <c r="B38" i="23"/>
  <c r="D12" i="23" l="1"/>
  <c r="D14" i="23" s="1"/>
  <c r="B12" i="23"/>
  <c r="D45" i="23"/>
  <c r="G10" i="23"/>
  <c r="E23" i="23"/>
  <c r="H24" i="8"/>
  <c r="H36" i="8" s="1"/>
  <c r="H37" i="8" s="1"/>
  <c r="H32" i="8"/>
  <c r="G27" i="8"/>
  <c r="B23" i="23"/>
  <c r="F23" i="23"/>
  <c r="F45" i="23"/>
  <c r="G29" i="9"/>
  <c r="E24" i="8"/>
  <c r="E36" i="8" s="1"/>
  <c r="E37" i="8" s="1"/>
  <c r="E38" i="8" s="1"/>
  <c r="G24" i="9"/>
  <c r="G36" i="9" s="1"/>
  <c r="G37" i="9" s="1"/>
  <c r="G38" i="9" s="1"/>
  <c r="D10" i="23"/>
  <c r="B10" i="23"/>
  <c r="C10" i="23"/>
  <c r="E10" i="23"/>
  <c r="E45" i="23" s="1"/>
  <c r="C23" i="23"/>
  <c r="G38" i="23"/>
  <c r="G40" i="23" s="1"/>
  <c r="F38" i="23"/>
  <c r="F40" i="23" s="1"/>
  <c r="D25" i="23"/>
  <c r="D27" i="23" s="1"/>
  <c r="B47" i="23"/>
  <c r="I23" i="9"/>
  <c r="I24" i="9" s="1"/>
  <c r="C12" i="23"/>
  <c r="C14" i="23" s="1"/>
  <c r="E46" i="23"/>
  <c r="G46" i="23"/>
  <c r="F46" i="23"/>
  <c r="C25" i="23"/>
  <c r="C27" i="23" s="1"/>
  <c r="G45" i="23"/>
  <c r="E12" i="23"/>
  <c r="E14" i="23" s="1"/>
  <c r="C46" i="23"/>
  <c r="H19" i="9"/>
  <c r="G30" i="9"/>
  <c r="G19" i="9"/>
  <c r="G23" i="8"/>
  <c r="G24" i="8" s="1"/>
  <c r="G36" i="8" s="1"/>
  <c r="G37" i="8" s="1"/>
  <c r="G38" i="8" s="1"/>
  <c r="G19" i="8"/>
  <c r="F19" i="8"/>
  <c r="F23" i="8"/>
  <c r="I19" i="2"/>
  <c r="J23" i="2"/>
  <c r="F19" i="2"/>
  <c r="F24" i="9"/>
  <c r="F36" i="9" s="1"/>
  <c r="F37" i="9" s="1"/>
  <c r="F38" i="9" s="1"/>
  <c r="J23" i="9"/>
  <c r="K23" i="2"/>
  <c r="E36" i="9"/>
  <c r="J31" i="2"/>
  <c r="H31" i="2"/>
  <c r="I31" i="2" s="1"/>
  <c r="L31" i="2" s="1"/>
  <c r="J27" i="8"/>
  <c r="F39" i="8"/>
  <c r="E40" i="8"/>
  <c r="B46" i="23"/>
  <c r="F12" i="23"/>
  <c r="F14" i="23" s="1"/>
  <c r="I19" i="8"/>
  <c r="B26" i="23"/>
  <c r="D38" i="23"/>
  <c r="D40" i="23" s="1"/>
  <c r="F25" i="23"/>
  <c r="F27" i="23" s="1"/>
  <c r="G12" i="23"/>
  <c r="G14" i="23" s="1"/>
  <c r="E39" i="9"/>
  <c r="H29" i="9"/>
  <c r="K31" i="2"/>
  <c r="G33" i="8"/>
  <c r="F30" i="9"/>
  <c r="I23" i="8"/>
  <c r="I24" i="8" s="1"/>
  <c r="I36" i="8" s="1"/>
  <c r="I37" i="8" s="1"/>
  <c r="K28" i="8"/>
  <c r="E38" i="23"/>
  <c r="E40" i="23" s="1"/>
  <c r="I29" i="2"/>
  <c r="I33" i="2" s="1"/>
  <c r="E24" i="2"/>
  <c r="H19" i="8"/>
  <c r="H29" i="8"/>
  <c r="H27" i="8" s="1"/>
  <c r="J29" i="8"/>
  <c r="D46" i="23"/>
  <c r="D47" i="23" s="1"/>
  <c r="G33" i="2"/>
  <c r="J33" i="2" s="1"/>
  <c r="E40" i="2"/>
  <c r="F39" i="2"/>
  <c r="G38" i="2"/>
  <c r="G48" i="23" l="1"/>
  <c r="F48" i="23"/>
  <c r="K23" i="9"/>
  <c r="H38" i="8"/>
  <c r="J23" i="8"/>
  <c r="B13" i="23"/>
  <c r="B48" i="23" s="1"/>
  <c r="B45" i="23"/>
  <c r="C45" i="23"/>
  <c r="C48" i="23" s="1"/>
  <c r="J29" i="9"/>
  <c r="G33" i="9"/>
  <c r="J33" i="9" s="1"/>
  <c r="E47" i="23"/>
  <c r="E48" i="23"/>
  <c r="D48" i="23"/>
  <c r="D49" i="23" s="1"/>
  <c r="K30" i="9"/>
  <c r="K24" i="9"/>
  <c r="J30" i="9"/>
  <c r="J24" i="9"/>
  <c r="F24" i="8"/>
  <c r="K33" i="2"/>
  <c r="G39" i="8"/>
  <c r="F40" i="8"/>
  <c r="G47" i="23"/>
  <c r="F31" i="9"/>
  <c r="F39" i="9" s="1"/>
  <c r="H33" i="8"/>
  <c r="I29" i="8"/>
  <c r="I29" i="9"/>
  <c r="H33" i="9"/>
  <c r="E40" i="9"/>
  <c r="C47" i="23"/>
  <c r="K24" i="2"/>
  <c r="E36" i="2"/>
  <c r="J24" i="2"/>
  <c r="F47" i="23"/>
  <c r="K36" i="9"/>
  <c r="J36" i="9"/>
  <c r="E37" i="9"/>
  <c r="K23" i="8"/>
  <c r="F40" i="2"/>
  <c r="G39" i="2"/>
  <c r="F49" i="23" l="1"/>
  <c r="G49" i="23"/>
  <c r="C49" i="23"/>
  <c r="E49" i="23"/>
  <c r="F36" i="8"/>
  <c r="K24" i="8"/>
  <c r="J24" i="8"/>
  <c r="J36" i="2"/>
  <c r="E37" i="2"/>
  <c r="K36" i="2"/>
  <c r="F40" i="9"/>
  <c r="I33" i="9"/>
  <c r="K29" i="9"/>
  <c r="G31" i="9"/>
  <c r="H31" i="9" s="1"/>
  <c r="I31" i="9" s="1"/>
  <c r="E38" i="9"/>
  <c r="J38" i="9" s="1"/>
  <c r="J37" i="9"/>
  <c r="K37" i="9"/>
  <c r="I27" i="8"/>
  <c r="K29" i="8"/>
  <c r="K33" i="9"/>
  <c r="H39" i="8"/>
  <c r="G40" i="8"/>
  <c r="G40" i="2"/>
  <c r="J40" i="2" s="1"/>
  <c r="H39" i="2"/>
  <c r="J39" i="2"/>
  <c r="F37" i="8" l="1"/>
  <c r="J36" i="8"/>
  <c r="K36" i="8"/>
  <c r="J31" i="9"/>
  <c r="E38" i="2"/>
  <c r="J37" i="2"/>
  <c r="K37" i="2"/>
  <c r="G39" i="9"/>
  <c r="I38" i="8"/>
  <c r="K27" i="8"/>
  <c r="I39" i="8"/>
  <c r="I40" i="8" s="1"/>
  <c r="H40" i="8"/>
  <c r="K31" i="9"/>
  <c r="I39" i="2"/>
  <c r="I40" i="2" s="1"/>
  <c r="H40" i="2"/>
  <c r="F38" i="8" l="1"/>
  <c r="J38" i="8" s="1"/>
  <c r="J37" i="8"/>
  <c r="K37" i="8"/>
  <c r="K38" i="2"/>
  <c r="J38" i="2"/>
  <c r="G40" i="9"/>
  <c r="H39" i="9"/>
  <c r="K39" i="2"/>
  <c r="K40" i="2"/>
  <c r="K38" i="8" l="1"/>
  <c r="H40" i="9"/>
  <c r="I39" i="9"/>
  <c r="I40" i="9" s="1"/>
</calcChain>
</file>

<file path=xl/sharedStrings.xml><?xml version="1.0" encoding="utf-8"?>
<sst xmlns="http://schemas.openxmlformats.org/spreadsheetml/2006/main" count="342" uniqueCount="90">
  <si>
    <t>Показатели повышения средней заработной платы   педработников  учреждений дополнительного образования Брянской области</t>
  </si>
  <si>
    <t>№</t>
  </si>
  <si>
    <t>Наименование показателей</t>
  </si>
  <si>
    <t>2013 г.</t>
  </si>
  <si>
    <t>2014 г.</t>
  </si>
  <si>
    <t>2015 г.</t>
  </si>
  <si>
    <t>2016 г.</t>
  </si>
  <si>
    <t>2017 г.</t>
  </si>
  <si>
    <t>2018 г.</t>
  </si>
  <si>
    <t>Темп роста к предыдущему году, %</t>
  </si>
  <si>
    <t>в том числе:</t>
  </si>
  <si>
    <t>Показатели повышения средней заработной платы   педработников  учреждений общего образования Брянской области</t>
  </si>
  <si>
    <t>Показатели повышения средней заработной платы   педработников  учреждений дошкольного образования Брянской области</t>
  </si>
  <si>
    <t>Число получателей услуг, чел.</t>
  </si>
  <si>
    <t>Среднесписочная численность отдельной категории работников: человек</t>
  </si>
  <si>
    <t>в здравоохранении в том числе</t>
  </si>
  <si>
    <t>работников, не участвующих в реализации территориальных программ ОМС</t>
  </si>
  <si>
    <t>работников, участвующих в реализации территориальных программ ОМС</t>
  </si>
  <si>
    <t>по Программе поэтапного совершенствования систем оплаты труда в государственных (муниципальных) учреждениях на 2012-2018 годы</t>
  </si>
  <si>
    <t>Среднемесячная заработная плата отдельной категории работников, рублей</t>
  </si>
  <si>
    <t>Размер начислений на фонд оплаты труда, %</t>
  </si>
  <si>
    <t>Фонд оплаты труда с начислениями, млн. рублей</t>
  </si>
  <si>
    <t xml:space="preserve">Прирост фонда оплаты труда с начислениями к 2013 г., млн.руб. </t>
  </si>
  <si>
    <t>включая средства, полученные за счет проведения мероприятий по оптимизации, из них:</t>
  </si>
  <si>
    <t>от реструктуризации сети, млн. рублей</t>
  </si>
  <si>
    <t>от оптимизации численности персонала, в том числе административно-управленческого персонала, млн. рублей</t>
  </si>
  <si>
    <t>от сокращения и оптимизации расходов на содержание учреждений, млн. рублей</t>
  </si>
  <si>
    <t>за счет средств от приносящей доход деятельности, млн. руб.</t>
  </si>
  <si>
    <t>Итого, объем средств, предусмотренный на повышение оплаты труда, млн. руб. (стр. 20+25+26)</t>
  </si>
  <si>
    <t>Соотношение объема средств от оптимизации к сумме объема средств, предусмотренного на повышение оплаты труда, % (стр. 21/стр. 27*100%)</t>
  </si>
  <si>
    <t>2012 г.</t>
  </si>
  <si>
    <t>х</t>
  </si>
  <si>
    <t>2014г.-2016г.</t>
  </si>
  <si>
    <t>23.1.</t>
  </si>
  <si>
    <t>23.2.</t>
  </si>
  <si>
    <t>23.3.</t>
  </si>
  <si>
    <t>23.4.</t>
  </si>
  <si>
    <t>Среднесписочная численность иных работников, чел.</t>
  </si>
  <si>
    <t>Среднесписочная численность работников учреждений социального обслуживания, чел.</t>
  </si>
  <si>
    <t>ЗП основных категорий работников образовательных учреждений , руб.</t>
  </si>
  <si>
    <t>ЗП иных работников образовательных учреждений, руб.</t>
  </si>
  <si>
    <t>Объем средств от оптимизации за счет сокращения численности основных категорий работников образовательных учреждений, млн.рублей</t>
  </si>
  <si>
    <t>Объем средств от оптимизации за счет сокращения численности иных работников образовательных учреждений, млн.рублей</t>
  </si>
  <si>
    <t>соотношение пед/непед</t>
  </si>
  <si>
    <t>Среднесписочная численность работников образовательных учреждений, чел.</t>
  </si>
  <si>
    <t>Среднесписочная численность работников учреждений обслуживания, чел.</t>
  </si>
  <si>
    <t>,</t>
  </si>
  <si>
    <t>2014г.-2018г.</t>
  </si>
  <si>
    <t>2013 год факт</t>
  </si>
  <si>
    <t>2014 год</t>
  </si>
  <si>
    <t>2015 год</t>
  </si>
  <si>
    <t>2016 год</t>
  </si>
  <si>
    <t>2017 год</t>
  </si>
  <si>
    <t>2018 год</t>
  </si>
  <si>
    <t>Педагогические работники дошкольных образовательных учреждений *</t>
  </si>
  <si>
    <t>Исходные данные:</t>
  </si>
  <si>
    <t>Заработная плата, руб.</t>
  </si>
  <si>
    <t>Численность обучающихся, тыс. чел.</t>
  </si>
  <si>
    <t>Соотношение численности обучающихся в расчете на 1 педагогического работника, чел.</t>
  </si>
  <si>
    <t>ФОТ (с начислениями) без оптимизации, млн. руб.</t>
  </si>
  <si>
    <t>ФОТ (с начислениями) с оптимизацией, млн. руб.</t>
  </si>
  <si>
    <t>Прирост ФОТ с учетом оптимизации по сравнению с 2013 г., млн. руб.</t>
  </si>
  <si>
    <t>Экономия за счет оптимизации в денежном эквиваленте, млн. руб.</t>
  </si>
  <si>
    <t>Экономия за счет оптимизации в % к приросту ФОТ</t>
  </si>
  <si>
    <t xml:space="preserve">Педагогические работники школьное образовательных учреждений </t>
  </si>
  <si>
    <t xml:space="preserve">Педагогические работники учреждений дополнительного образования детей </t>
  </si>
  <si>
    <t>Численность детей в возрасте от 5 до 18 лет, тыс. чел.</t>
  </si>
  <si>
    <t>Соотношение численности детей в возрасте от 5 до 18 лет в расчете на 1 педагогического работника, чел.</t>
  </si>
  <si>
    <t>Итого по указанным категориям</t>
  </si>
  <si>
    <r>
      <t xml:space="preserve">Наименование показателей </t>
    </r>
    <r>
      <rPr>
        <sz val="12"/>
        <color indexed="10"/>
        <rFont val="Times New Roman"/>
        <family val="1"/>
        <charset val="204"/>
      </rPr>
      <t>***</t>
    </r>
  </si>
  <si>
    <t>***</t>
  </si>
  <si>
    <t>по  строкам 1-28 заполняются данные  муниципальных районов (городских округов)</t>
  </si>
  <si>
    <r>
      <t xml:space="preserve">Численность населения муниципального образования, </t>
    </r>
    <r>
      <rPr>
        <sz val="12"/>
        <color indexed="8"/>
        <rFont val="Times New Roman"/>
        <family val="1"/>
        <charset val="204"/>
      </rPr>
      <t>тыс. чел.</t>
    </r>
  </si>
  <si>
    <t>Средняя заработная плата работников в сфере общего образования в муниципальном образовании, руб.</t>
  </si>
  <si>
    <t>за счет средств консолидированного бюджета муниципального образования, млн. руб.</t>
  </si>
  <si>
    <t>за счет иных источников (решений), включая корректировку консолидированного бюджета муниципального образования на соответствующий год, млн. рублей (НЕДОСТАТОК)</t>
  </si>
  <si>
    <t>Планируемое соотношение средней заработной платы отдельной категории работников и средней заработной платы в муниципальном образовании *:</t>
  </si>
  <si>
    <t>по муниципальному образованию</t>
  </si>
  <si>
    <t>Норматив числа получателей услуг на 1 работника отдельной категории (по среднесписочной численности работников) в разрезе муниципальных образований Брянской области</t>
  </si>
  <si>
    <t>Планируемое соотношение средней заработной платы отдельной категории работников и средней заработной платы в муниципальном образовании:</t>
  </si>
  <si>
    <t>Доля от средств от приносящей доход деятельности в фонде заработной платы по отдельной категории работников , %</t>
  </si>
  <si>
    <t>Доля от средств от приносящей доход деятельности в фонде заработной платы по отдельной категории работников, %</t>
  </si>
  <si>
    <t>Средняя заработная плата работников в муниципальном образовании, руб.</t>
  </si>
  <si>
    <t>Средняя заработная плата учителей в муниципальном образовании, руб.</t>
  </si>
  <si>
    <t>Доля от средств от приносящей доход деятельности в фонде заработной платы по отдельной категории работников ), %</t>
  </si>
  <si>
    <t>ГОО г. Сельцо</t>
  </si>
  <si>
    <t xml:space="preserve"> </t>
  </si>
  <si>
    <t>Приложение 2 к постановлению администрации города Сельцо Брянской области от 30.09.2016 года №_______
("дорожная карта") 
таблица 1</t>
  </si>
  <si>
    <t xml:space="preserve">
таблица 2</t>
  </si>
  <si>
    <t xml:space="preserve">
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</si>
</sst>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#,##0.0"/>
    <numFmt numFmtId="165" formatCode="#,##0.000"/>
    <numFmt numFmtId="166" formatCode="0.000000"/>
    <numFmt numFmtId="167" formatCode="0.00000"/>
    <numFmt numFmtId="168" formatCode="0.0000"/>
    <numFmt numFmtId="169" formatCode="0.000"/>
    <numFmt numFmtId="170" formatCode="0.0"/>
    <numFmt numFmtId="171" formatCode="0.00000000"/>
    <numFmt numFmtId="172" formatCode="_-* #,##0.000_р_._-;\-* #,##0.000_р_._-;_-* &quot;-&quot;??_р_._-;_-@_-"/>
  </numFmts>
  <fonts count="38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0"/>
      <color rgb="FFFF0000"/>
      <name val="Arial Cyr"/>
      <charset val="204"/>
    </font>
    <font>
      <sz val="10"/>
      <color rgb="FFFF0000"/>
      <name val="Arial Cyr"/>
      <charset val="204"/>
    </font>
    <font>
      <i/>
      <sz val="12"/>
      <color rgb="FFFF0000"/>
      <name val="Arial Cyr"/>
      <charset val="204"/>
    </font>
    <font>
      <sz val="10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3" fillId="0" borderId="0"/>
    <xf numFmtId="0" fontId="28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" fillId="0" borderId="0" applyFon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8" fillId="4" borderId="0" applyNumberFormat="0" applyBorder="0" applyAlignment="0" applyProtection="0"/>
  </cellStyleXfs>
  <cellXfs count="110">
    <xf numFmtId="0" fontId="0" fillId="0" borderId="0" xfId="0"/>
    <xf numFmtId="0" fontId="19" fillId="24" borderId="10" xfId="38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vertical="center" wrapText="1"/>
    </xf>
    <xf numFmtId="0" fontId="30" fillId="24" borderId="10" xfId="0" applyFont="1" applyFill="1" applyBorder="1" applyAlignment="1">
      <alignment vertical="center" wrapText="1"/>
    </xf>
    <xf numFmtId="0" fontId="29" fillId="24" borderId="10" xfId="0" applyFont="1" applyFill="1" applyBorder="1" applyAlignment="1">
      <alignment horizontal="left" vertical="center" wrapText="1" indent="2"/>
    </xf>
    <xf numFmtId="0" fontId="31" fillId="24" borderId="10" xfId="0" applyFont="1" applyFill="1" applyBorder="1" applyAlignment="1">
      <alignment vertical="top" wrapText="1"/>
    </xf>
    <xf numFmtId="0" fontId="29" fillId="24" borderId="10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170" fontId="22" fillId="24" borderId="10" xfId="0" applyNumberFormat="1" applyFont="1" applyFill="1" applyBorder="1" applyAlignment="1">
      <alignment horizontal="center" vertical="center" wrapText="1"/>
    </xf>
    <xf numFmtId="1" fontId="22" fillId="24" borderId="10" xfId="0" applyNumberFormat="1" applyFont="1" applyFill="1" applyBorder="1" applyAlignment="1">
      <alignment horizontal="center" vertical="center" wrapText="1"/>
    </xf>
    <xf numFmtId="168" fontId="22" fillId="24" borderId="10" xfId="0" applyNumberFormat="1" applyFont="1" applyFill="1" applyBorder="1" applyAlignment="1">
      <alignment horizontal="center" vertical="center" wrapText="1"/>
    </xf>
    <xf numFmtId="167" fontId="22" fillId="24" borderId="10" xfId="0" applyNumberFormat="1" applyFont="1" applyFill="1" applyBorder="1" applyAlignment="1">
      <alignment horizontal="center" vertical="center" wrapText="1"/>
    </xf>
    <xf numFmtId="166" fontId="22" fillId="24" borderId="10" xfId="0" applyNumberFormat="1" applyFont="1" applyFill="1" applyBorder="1" applyAlignment="1">
      <alignment horizontal="center" vertical="center" wrapText="1"/>
    </xf>
    <xf numFmtId="171" fontId="22" fillId="24" borderId="10" xfId="0" applyNumberFormat="1" applyFont="1" applyFill="1" applyBorder="1" applyAlignment="1">
      <alignment horizontal="center" vertical="center" wrapText="1"/>
    </xf>
    <xf numFmtId="0" fontId="31" fillId="24" borderId="10" xfId="0" applyFont="1" applyFill="1" applyBorder="1" applyAlignment="1">
      <alignment horizontal="center" vertical="top"/>
    </xf>
    <xf numFmtId="0" fontId="0" fillId="24" borderId="0" xfId="0" applyFill="1"/>
    <xf numFmtId="164" fontId="29" fillId="24" borderId="10" xfId="0" applyNumberFormat="1" applyFont="1" applyFill="1" applyBorder="1" applyAlignment="1">
      <alignment horizontal="center" vertical="center" wrapText="1"/>
    </xf>
    <xf numFmtId="164" fontId="19" fillId="24" borderId="10" xfId="38" applyNumberFormat="1" applyFont="1" applyFill="1" applyBorder="1" applyAlignment="1">
      <alignment horizontal="center" vertical="center" wrapText="1"/>
    </xf>
    <xf numFmtId="164" fontId="32" fillId="24" borderId="10" xfId="0" applyNumberFormat="1" applyFont="1" applyFill="1" applyBorder="1"/>
    <xf numFmtId="164" fontId="32" fillId="24" borderId="10" xfId="0" applyNumberFormat="1" applyFont="1" applyFill="1" applyBorder="1" applyAlignment="1">
      <alignment horizontal="center"/>
    </xf>
    <xf numFmtId="164" fontId="22" fillId="24" borderId="10" xfId="0" applyNumberFormat="1" applyFont="1" applyFill="1" applyBorder="1" applyAlignment="1">
      <alignment vertical="center" wrapText="1"/>
    </xf>
    <xf numFmtId="164" fontId="22" fillId="24" borderId="10" xfId="0" applyNumberFormat="1" applyFont="1" applyFill="1" applyBorder="1" applyAlignment="1">
      <alignment horizontal="center" vertical="center" wrapText="1"/>
    </xf>
    <xf numFmtId="164" fontId="29" fillId="25" borderId="10" xfId="0" applyNumberFormat="1" applyFont="1" applyFill="1" applyBorder="1" applyAlignment="1">
      <alignment horizontal="center" vertical="center" wrapText="1"/>
    </xf>
    <xf numFmtId="164" fontId="22" fillId="25" borderId="10" xfId="0" applyNumberFormat="1" applyFont="1" applyFill="1" applyBorder="1" applyAlignment="1">
      <alignment horizontal="center" vertical="center" wrapText="1"/>
    </xf>
    <xf numFmtId="3" fontId="22" fillId="24" borderId="10" xfId="0" applyNumberFormat="1" applyFont="1" applyFill="1" applyBorder="1" applyAlignment="1">
      <alignment horizontal="center" vertical="center" wrapText="1"/>
    </xf>
    <xf numFmtId="164" fontId="33" fillId="24" borderId="10" xfId="0" applyNumberFormat="1" applyFont="1" applyFill="1" applyBorder="1" applyAlignment="1">
      <alignment horizontal="center" vertical="center" wrapText="1"/>
    </xf>
    <xf numFmtId="4" fontId="22" fillId="24" borderId="10" xfId="0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left" vertical="center" wrapText="1"/>
    </xf>
    <xf numFmtId="164" fontId="29" fillId="24" borderId="10" xfId="37" applyNumberFormat="1" applyFont="1" applyFill="1" applyBorder="1" applyAlignment="1">
      <alignment horizontal="center" vertical="center" wrapText="1"/>
    </xf>
    <xf numFmtId="0" fontId="2" fillId="24" borderId="0" xfId="38" applyFont="1" applyFill="1"/>
    <xf numFmtId="0" fontId="0" fillId="24" borderId="0" xfId="0" applyFont="1" applyFill="1"/>
    <xf numFmtId="165" fontId="2" fillId="24" borderId="0" xfId="38" applyNumberFormat="1" applyFont="1" applyFill="1"/>
    <xf numFmtId="0" fontId="19" fillId="24" borderId="0" xfId="38" applyFont="1" applyFill="1"/>
    <xf numFmtId="2" fontId="0" fillId="24" borderId="0" xfId="0" applyNumberFormat="1" applyFont="1" applyFill="1"/>
    <xf numFmtId="9" fontId="0" fillId="24" borderId="0" xfId="0" applyNumberFormat="1" applyFont="1" applyFill="1"/>
    <xf numFmtId="16" fontId="19" fillId="25" borderId="10" xfId="0" applyNumberFormat="1" applyFont="1" applyFill="1" applyBorder="1" applyAlignment="1">
      <alignment horizontal="center" vertical="top"/>
    </xf>
    <xf numFmtId="0" fontId="19" fillId="25" borderId="10" xfId="0" applyFont="1" applyFill="1" applyBorder="1" applyAlignment="1">
      <alignment horizontal="left" vertical="center" wrapText="1" indent="2"/>
    </xf>
    <xf numFmtId="16" fontId="22" fillId="25" borderId="10" xfId="0" applyNumberFormat="1" applyFont="1" applyFill="1" applyBorder="1" applyAlignment="1">
      <alignment horizontal="center" vertical="top"/>
    </xf>
    <xf numFmtId="0" fontId="22" fillId="25" borderId="10" xfId="0" applyFont="1" applyFill="1" applyBorder="1" applyAlignment="1">
      <alignment horizontal="left" vertical="center" wrapText="1" indent="2"/>
    </xf>
    <xf numFmtId="164" fontId="19" fillId="25" borderId="10" xfId="38" applyNumberFormat="1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center" vertical="top"/>
    </xf>
    <xf numFmtId="0" fontId="19" fillId="25" borderId="10" xfId="0" applyFont="1" applyFill="1" applyBorder="1" applyAlignment="1">
      <alignment vertical="top" wrapText="1"/>
    </xf>
    <xf numFmtId="164" fontId="33" fillId="24" borderId="10" xfId="38" applyNumberFormat="1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vertical="center" wrapText="1"/>
    </xf>
    <xf numFmtId="4" fontId="29" fillId="24" borderId="10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/>
    <xf numFmtId="2" fontId="0" fillId="0" borderId="0" xfId="0" applyNumberFormat="1" applyFont="1" applyFill="1"/>
    <xf numFmtId="0" fontId="24" fillId="0" borderId="10" xfId="0" applyFont="1" applyBorder="1" applyAlignment="1" applyProtection="1">
      <alignment horizontal="center" wrapText="1"/>
      <protection locked="0"/>
    </xf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 wrapText="1"/>
    </xf>
    <xf numFmtId="3" fontId="0" fillId="24" borderId="10" xfId="0" applyNumberFormat="1" applyFont="1" applyFill="1" applyBorder="1" applyAlignment="1">
      <alignment horizontal="center" vertical="center"/>
    </xf>
    <xf numFmtId="9" fontId="26" fillId="24" borderId="10" xfId="43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>
      <alignment vertical="center" wrapText="1"/>
    </xf>
    <xf numFmtId="0" fontId="0" fillId="0" borderId="11" xfId="0" applyFont="1" applyBorder="1"/>
    <xf numFmtId="169" fontId="0" fillId="0" borderId="10" xfId="0" applyNumberFormat="1" applyFont="1" applyFill="1" applyBorder="1" applyAlignment="1">
      <alignment horizontal="center"/>
    </xf>
    <xf numFmtId="0" fontId="0" fillId="0" borderId="11" xfId="0" applyFont="1" applyFill="1" applyBorder="1"/>
    <xf numFmtId="3" fontId="0" fillId="0" borderId="10" xfId="0" applyNumberFormat="1" applyFont="1" applyFill="1" applyBorder="1" applyAlignment="1">
      <alignment horizontal="center" vertical="center"/>
    </xf>
    <xf numFmtId="9" fontId="0" fillId="0" borderId="12" xfId="0" applyNumberFormat="1" applyFont="1" applyBorder="1" applyAlignment="1">
      <alignment horizontal="center"/>
    </xf>
    <xf numFmtId="172" fontId="0" fillId="0" borderId="12" xfId="46" applyNumberFormat="1" applyFont="1" applyBorder="1" applyAlignment="1">
      <alignment horizontal="center"/>
    </xf>
    <xf numFmtId="9" fontId="0" fillId="0" borderId="13" xfId="0" applyNumberFormat="1" applyFont="1" applyBorder="1" applyAlignment="1">
      <alignment horizontal="center"/>
    </xf>
    <xf numFmtId="172" fontId="0" fillId="0" borderId="12" xfId="46" applyNumberFormat="1" applyFont="1" applyFill="1" applyBorder="1" applyAlignment="1">
      <alignment horizontal="center"/>
    </xf>
    <xf numFmtId="3" fontId="0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>
      <alignment horizontal="center" vertical="center"/>
    </xf>
    <xf numFmtId="1" fontId="0" fillId="0" borderId="10" xfId="0" applyNumberFormat="1" applyFont="1" applyFill="1" applyBorder="1" applyAlignment="1">
      <alignment horizontal="center"/>
    </xf>
    <xf numFmtId="9" fontId="0" fillId="0" borderId="12" xfId="0" applyNumberFormat="1" applyFont="1" applyFill="1" applyBorder="1" applyAlignment="1">
      <alignment horizontal="center"/>
    </xf>
    <xf numFmtId="9" fontId="0" fillId="0" borderId="13" xfId="0" applyNumberFormat="1" applyFont="1" applyFill="1" applyBorder="1" applyAlignment="1">
      <alignment horizontal="center"/>
    </xf>
    <xf numFmtId="0" fontId="0" fillId="0" borderId="0" xfId="0" applyFont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Fill="1" applyBorder="1" applyAlignment="1" applyProtection="1">
      <alignment vertical="center" wrapText="1"/>
      <protection locked="0"/>
    </xf>
    <xf numFmtId="0" fontId="0" fillId="0" borderId="11" xfId="0" applyFont="1" applyFill="1" applyBorder="1" applyAlignment="1">
      <alignment wrapText="1"/>
    </xf>
    <xf numFmtId="4" fontId="0" fillId="0" borderId="10" xfId="0" applyNumberFormat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wrapText="1"/>
    </xf>
    <xf numFmtId="0" fontId="0" fillId="0" borderId="14" xfId="0" applyFont="1" applyFill="1" applyBorder="1" applyAlignment="1" applyProtection="1">
      <alignment vertical="center" wrapText="1"/>
      <protection locked="0"/>
    </xf>
    <xf numFmtId="0" fontId="34" fillId="24" borderId="0" xfId="0" applyFont="1" applyFill="1"/>
    <xf numFmtId="0" fontId="35" fillId="24" borderId="0" xfId="0" applyFont="1" applyFill="1"/>
    <xf numFmtId="0" fontId="36" fillId="24" borderId="0" xfId="0" applyFont="1" applyFill="1"/>
    <xf numFmtId="0" fontId="0" fillId="24" borderId="0" xfId="0" applyFont="1" applyFill="1" applyAlignment="1">
      <alignment horizontal="center"/>
    </xf>
    <xf numFmtId="0" fontId="0" fillId="26" borderId="0" xfId="0" applyFont="1" applyFill="1" applyAlignment="1">
      <alignment wrapText="1"/>
    </xf>
    <xf numFmtId="0" fontId="0" fillId="24" borderId="11" xfId="0" applyFont="1" applyFill="1" applyBorder="1" applyAlignment="1">
      <alignment wrapText="1"/>
    </xf>
    <xf numFmtId="0" fontId="0" fillId="24" borderId="0" xfId="0" applyFont="1" applyFill="1" applyAlignment="1">
      <alignment wrapText="1"/>
    </xf>
    <xf numFmtId="4" fontId="19" fillId="24" borderId="10" xfId="38" applyNumberFormat="1" applyFont="1" applyFill="1" applyBorder="1" applyAlignment="1">
      <alignment horizontal="center" vertical="center" wrapText="1"/>
    </xf>
    <xf numFmtId="2" fontId="0" fillId="0" borderId="10" xfId="0" applyNumberFormat="1" applyFont="1" applyFill="1" applyBorder="1" applyAlignment="1">
      <alignment horizontal="center" vertical="center" wrapText="1"/>
    </xf>
    <xf numFmtId="2" fontId="0" fillId="24" borderId="10" xfId="0" applyNumberFormat="1" applyFont="1" applyFill="1" applyBorder="1" applyAlignment="1">
      <alignment horizontal="center" vertical="center" wrapText="1"/>
    </xf>
    <xf numFmtId="0" fontId="31" fillId="25" borderId="10" xfId="0" applyFont="1" applyFill="1" applyBorder="1" applyAlignment="1">
      <alignment horizontal="center" vertical="top"/>
    </xf>
    <xf numFmtId="2" fontId="33" fillId="24" borderId="10" xfId="0" applyNumberFormat="1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center" vertical="center" wrapText="1"/>
    </xf>
    <xf numFmtId="0" fontId="37" fillId="24" borderId="10" xfId="0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center" vertical="center"/>
    </xf>
    <xf numFmtId="169" fontId="37" fillId="24" borderId="10" xfId="0" applyNumberFormat="1" applyFont="1" applyFill="1" applyBorder="1" applyAlignment="1">
      <alignment horizontal="center" vertical="center" wrapText="1"/>
    </xf>
    <xf numFmtId="2" fontId="37" fillId="0" borderId="10" xfId="0" applyNumberFormat="1" applyFont="1" applyBorder="1" applyAlignment="1">
      <alignment horizontal="center" vertical="center" wrapText="1"/>
    </xf>
    <xf numFmtId="4" fontId="37" fillId="0" borderId="10" xfId="0" applyNumberFormat="1" applyFont="1" applyBorder="1" applyAlignment="1">
      <alignment horizontal="center" vertical="center" wrapText="1"/>
    </xf>
    <xf numFmtId="4" fontId="37" fillId="24" borderId="10" xfId="0" applyNumberFormat="1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/>
    </xf>
    <xf numFmtId="2" fontId="29" fillId="24" borderId="10" xfId="0" applyNumberFormat="1" applyFont="1" applyFill="1" applyBorder="1" applyAlignment="1">
      <alignment horizontal="center" vertical="center" wrapText="1"/>
    </xf>
    <xf numFmtId="2" fontId="19" fillId="24" borderId="10" xfId="38" applyNumberFormat="1" applyFont="1" applyFill="1" applyBorder="1" applyAlignment="1">
      <alignment horizontal="center" vertical="center" wrapText="1"/>
    </xf>
    <xf numFmtId="164" fontId="22" fillId="24" borderId="10" xfId="37" applyNumberFormat="1" applyFont="1" applyFill="1" applyBorder="1" applyAlignment="1">
      <alignment horizontal="center" vertical="center" wrapText="1"/>
    </xf>
    <xf numFmtId="4" fontId="22" fillId="24" borderId="10" xfId="37" applyNumberFormat="1" applyFont="1" applyFill="1" applyBorder="1" applyAlignment="1">
      <alignment horizontal="center" vertical="center" wrapText="1"/>
    </xf>
    <xf numFmtId="43" fontId="22" fillId="24" borderId="10" xfId="46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vertical="center" wrapText="1"/>
    </xf>
    <xf numFmtId="4" fontId="22" fillId="24" borderId="10" xfId="38" applyNumberFormat="1" applyFont="1" applyFill="1" applyBorder="1" applyAlignment="1">
      <alignment horizontal="center" vertical="center" wrapText="1"/>
    </xf>
    <xf numFmtId="165" fontId="37" fillId="24" borderId="10" xfId="0" applyNumberFormat="1" applyFont="1" applyFill="1" applyBorder="1" applyAlignment="1">
      <alignment horizontal="center" vertical="center" wrapText="1"/>
    </xf>
    <xf numFmtId="170" fontId="0" fillId="0" borderId="10" xfId="0" applyNumberFormat="1" applyFont="1" applyFill="1" applyBorder="1" applyAlignment="1">
      <alignment horizontal="center" vertical="center" wrapText="1"/>
    </xf>
    <xf numFmtId="0" fontId="20" fillId="24" borderId="0" xfId="39" applyFont="1" applyFill="1" applyAlignment="1">
      <alignment horizontal="left" vertical="center" wrapText="1"/>
    </xf>
    <xf numFmtId="0" fontId="20" fillId="24" borderId="0" xfId="39" applyFont="1" applyFill="1" applyAlignment="1">
      <alignment wrapText="1"/>
    </xf>
    <xf numFmtId="0" fontId="25" fillId="27" borderId="11" xfId="0" applyFont="1" applyFill="1" applyBorder="1" applyAlignment="1" applyProtection="1">
      <alignment horizontal="center" vertical="center" wrapText="1"/>
      <protection locked="0"/>
    </xf>
    <xf numFmtId="0" fontId="25" fillId="27" borderId="12" xfId="0" applyFont="1" applyFill="1" applyBorder="1" applyAlignment="1" applyProtection="1">
      <alignment horizontal="center" vertical="center" wrapText="1"/>
      <protection locked="0"/>
    </xf>
    <xf numFmtId="0" fontId="25" fillId="27" borderId="13" xfId="0" applyFont="1" applyFill="1" applyBorder="1" applyAlignment="1" applyProtection="1">
      <alignment horizontal="center" vertical="center" wrapText="1"/>
      <protection locked="0"/>
    </xf>
  </cellXfs>
  <cellStyles count="4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Лист2" xfId="38"/>
    <cellStyle name="Обычный_Лист3" xfId="39"/>
    <cellStyle name="Плохой" xfId="40" builtinId="27" customBuiltin="1"/>
    <cellStyle name="Пояснение" xfId="41" builtinId="53" customBuiltin="1"/>
    <cellStyle name="Примечание" xfId="42" builtinId="10" customBuiltin="1"/>
    <cellStyle name="Процентный" xfId="43" builtinId="5"/>
    <cellStyle name="Связанная ячейка" xfId="44" builtinId="24" customBuiltin="1"/>
    <cellStyle name="Текст предупреждения" xfId="45" builtinId="11" customBuiltin="1"/>
    <cellStyle name="Финансовый" xfId="46" builtinId="3"/>
    <cellStyle name="Хороший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L42"/>
  <sheetViews>
    <sheetView zoomScale="90" zoomScaleNormal="90" workbookViewId="0">
      <pane ySplit="5" topLeftCell="A6" activePane="bottomLeft" state="frozen"/>
      <selection pane="bottomLeft" activeCell="G1" sqref="G1:K1"/>
    </sheetView>
  </sheetViews>
  <sheetFormatPr defaultRowHeight="12.75" x14ac:dyDescent="0.2"/>
  <cols>
    <col min="1" max="1" width="5" style="30" customWidth="1"/>
    <col min="2" max="2" width="63.85546875" style="30" customWidth="1"/>
    <col min="3" max="3" width="14" style="30" customWidth="1"/>
    <col min="4" max="4" width="15.28515625" style="30" customWidth="1"/>
    <col min="5" max="5" width="14.7109375" style="30" customWidth="1"/>
    <col min="6" max="6" width="14.42578125" style="30" customWidth="1"/>
    <col min="7" max="7" width="15" style="30" customWidth="1"/>
    <col min="8" max="8" width="12.5703125" style="30" customWidth="1"/>
    <col min="9" max="9" width="12.85546875" style="30" customWidth="1"/>
    <col min="10" max="10" width="11.7109375" style="30" customWidth="1"/>
    <col min="11" max="11" width="12.5703125" style="30" customWidth="1"/>
    <col min="12" max="12" width="11.5703125" style="30" bestFit="1" customWidth="1"/>
    <col min="13" max="16384" width="9.140625" style="30"/>
  </cols>
  <sheetData>
    <row r="1" spans="1:11" ht="60" customHeight="1" x14ac:dyDescent="0.25">
      <c r="A1" s="29"/>
      <c r="B1" s="29"/>
      <c r="C1" s="29"/>
      <c r="D1" s="29"/>
      <c r="E1" s="29"/>
      <c r="F1" s="29"/>
      <c r="G1" s="105" t="s">
        <v>87</v>
      </c>
      <c r="H1" s="106"/>
      <c r="I1" s="106"/>
      <c r="J1" s="106"/>
      <c r="K1" s="106"/>
    </row>
    <row r="2" spans="1:11" ht="15" hidden="1" x14ac:dyDescent="0.25">
      <c r="A2" s="29"/>
      <c r="B2" s="29"/>
      <c r="C2" s="29"/>
      <c r="D2" s="29"/>
      <c r="E2" s="31"/>
      <c r="F2" s="31"/>
      <c r="G2" s="31"/>
      <c r="H2" s="31"/>
      <c r="I2" s="29"/>
      <c r="J2" s="29"/>
      <c r="K2" s="29"/>
    </row>
    <row r="3" spans="1:11" ht="15.75" x14ac:dyDescent="0.25">
      <c r="A3" s="29"/>
      <c r="B3" s="32" t="s">
        <v>12</v>
      </c>
      <c r="C3" s="32"/>
      <c r="D3" s="29"/>
      <c r="E3" s="29"/>
      <c r="F3" s="29"/>
      <c r="G3" s="29"/>
      <c r="H3" s="29" t="s">
        <v>85</v>
      </c>
      <c r="I3" s="29"/>
      <c r="J3" s="29"/>
      <c r="K3" s="29"/>
    </row>
    <row r="4" spans="1:11" ht="3" customHeight="1" x14ac:dyDescent="0.25">
      <c r="A4" s="29"/>
      <c r="B4" s="32"/>
      <c r="C4" s="32"/>
      <c r="D4" s="29"/>
      <c r="E4" s="29"/>
      <c r="F4" s="29"/>
      <c r="G4" s="29"/>
      <c r="H4" s="29"/>
      <c r="I4" s="29"/>
      <c r="J4" s="29"/>
      <c r="K4" s="29"/>
    </row>
    <row r="5" spans="1:11" ht="37.5" customHeight="1" x14ac:dyDescent="0.2">
      <c r="A5" s="1" t="s">
        <v>1</v>
      </c>
      <c r="B5" s="1" t="s">
        <v>69</v>
      </c>
      <c r="C5" s="1" t="s">
        <v>30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32</v>
      </c>
      <c r="K5" s="1" t="s">
        <v>47</v>
      </c>
    </row>
    <row r="6" spans="1:11" ht="57" customHeight="1" x14ac:dyDescent="0.2">
      <c r="A6" s="14">
        <v>1</v>
      </c>
      <c r="B6" s="2" t="s">
        <v>78</v>
      </c>
      <c r="C6" s="44">
        <f>C7/C8</f>
        <v>12.764940239043824</v>
      </c>
      <c r="D6" s="44">
        <f t="shared" ref="D6:I6" si="0">D7/D8</f>
        <v>13.221757322175732</v>
      </c>
      <c r="E6" s="26">
        <f>E7/E8</f>
        <v>12.569343065693431</v>
      </c>
      <c r="F6" s="26">
        <f t="shared" si="0"/>
        <v>11.890482398956975</v>
      </c>
      <c r="G6" s="26">
        <f t="shared" si="0"/>
        <v>12.039735099337749</v>
      </c>
      <c r="H6" s="26">
        <f t="shared" si="0"/>
        <v>12.278145695364238</v>
      </c>
      <c r="I6" s="26">
        <f t="shared" si="0"/>
        <v>12.278145695364238</v>
      </c>
      <c r="J6" s="24" t="s">
        <v>31</v>
      </c>
      <c r="K6" s="24" t="s">
        <v>31</v>
      </c>
    </row>
    <row r="7" spans="1:11" ht="26.25" customHeight="1" x14ac:dyDescent="0.2">
      <c r="A7" s="86">
        <v>2</v>
      </c>
      <c r="B7" s="2" t="s">
        <v>13</v>
      </c>
      <c r="C7" s="16">
        <v>801</v>
      </c>
      <c r="D7" s="16">
        <v>790</v>
      </c>
      <c r="E7" s="21">
        <v>861</v>
      </c>
      <c r="F7" s="21">
        <v>912</v>
      </c>
      <c r="G7" s="21">
        <v>909</v>
      </c>
      <c r="H7" s="21">
        <v>927</v>
      </c>
      <c r="I7" s="21">
        <v>927</v>
      </c>
      <c r="J7" s="24" t="s">
        <v>31</v>
      </c>
      <c r="K7" s="24" t="s">
        <v>31</v>
      </c>
    </row>
    <row r="8" spans="1:11" ht="30" customHeight="1" x14ac:dyDescent="0.2">
      <c r="A8" s="86">
        <v>3</v>
      </c>
      <c r="B8" s="2" t="s">
        <v>14</v>
      </c>
      <c r="C8" s="28">
        <v>62.75</v>
      </c>
      <c r="D8" s="28">
        <v>59.75</v>
      </c>
      <c r="E8" s="99">
        <v>68.5</v>
      </c>
      <c r="F8" s="100">
        <v>76.7</v>
      </c>
      <c r="G8" s="99">
        <v>75.5</v>
      </c>
      <c r="H8" s="99">
        <v>75.5</v>
      </c>
      <c r="I8" s="99">
        <v>75.5</v>
      </c>
      <c r="J8" s="24" t="s">
        <v>31</v>
      </c>
      <c r="K8" s="24" t="s">
        <v>31</v>
      </c>
    </row>
    <row r="9" spans="1:11" ht="30" customHeight="1" x14ac:dyDescent="0.25">
      <c r="A9" s="14">
        <v>4</v>
      </c>
      <c r="B9" s="3" t="s">
        <v>15</v>
      </c>
      <c r="C9" s="18">
        <v>0</v>
      </c>
      <c r="D9" s="18">
        <v>0</v>
      </c>
      <c r="E9" s="19">
        <v>0</v>
      </c>
      <c r="F9" s="18">
        <v>0</v>
      </c>
      <c r="G9" s="18">
        <v>0</v>
      </c>
      <c r="H9" s="18">
        <v>0</v>
      </c>
      <c r="I9" s="18">
        <v>0</v>
      </c>
      <c r="J9" s="24" t="s">
        <v>31</v>
      </c>
      <c r="K9" s="24" t="s">
        <v>31</v>
      </c>
    </row>
    <row r="10" spans="1:11" ht="30" customHeight="1" x14ac:dyDescent="0.25">
      <c r="A10" s="14">
        <v>5</v>
      </c>
      <c r="B10" s="3" t="s">
        <v>16</v>
      </c>
      <c r="C10" s="18">
        <v>0</v>
      </c>
      <c r="D10" s="20">
        <v>0</v>
      </c>
      <c r="E10" s="21">
        <v>0</v>
      </c>
      <c r="F10" s="20">
        <v>0</v>
      </c>
      <c r="G10" s="20">
        <v>0</v>
      </c>
      <c r="H10" s="20">
        <v>0</v>
      </c>
      <c r="I10" s="20">
        <v>0</v>
      </c>
      <c r="J10" s="24" t="s">
        <v>31</v>
      </c>
      <c r="K10" s="24" t="s">
        <v>31</v>
      </c>
    </row>
    <row r="11" spans="1:11" ht="30" customHeight="1" x14ac:dyDescent="0.25">
      <c r="A11" s="14">
        <v>6</v>
      </c>
      <c r="B11" s="3" t="s">
        <v>17</v>
      </c>
      <c r="C11" s="18">
        <v>0</v>
      </c>
      <c r="D11" s="20">
        <v>0</v>
      </c>
      <c r="E11" s="21">
        <v>0</v>
      </c>
      <c r="F11" s="20">
        <v>0</v>
      </c>
      <c r="G11" s="20">
        <v>0</v>
      </c>
      <c r="H11" s="20">
        <v>0</v>
      </c>
      <c r="I11" s="20">
        <v>0</v>
      </c>
      <c r="J11" s="24" t="s">
        <v>31</v>
      </c>
      <c r="K11" s="24" t="s">
        <v>31</v>
      </c>
    </row>
    <row r="12" spans="1:11" ht="30" customHeight="1" x14ac:dyDescent="0.2">
      <c r="A12" s="14">
        <v>7</v>
      </c>
      <c r="B12" s="2" t="s">
        <v>72</v>
      </c>
      <c r="C12" s="16">
        <v>17416</v>
      </c>
      <c r="D12" s="21">
        <v>17416</v>
      </c>
      <c r="E12" s="21">
        <v>16957</v>
      </c>
      <c r="F12" s="21">
        <v>16759</v>
      </c>
      <c r="G12" s="21">
        <v>16759</v>
      </c>
      <c r="H12" s="21">
        <v>16759</v>
      </c>
      <c r="I12" s="21">
        <v>16759</v>
      </c>
      <c r="J12" s="24" t="s">
        <v>31</v>
      </c>
      <c r="K12" s="24" t="s">
        <v>31</v>
      </c>
    </row>
    <row r="13" spans="1:11" ht="52.5" customHeight="1" x14ac:dyDescent="0.2">
      <c r="A13" s="14">
        <v>8</v>
      </c>
      <c r="B13" s="2" t="s">
        <v>76</v>
      </c>
      <c r="C13" s="16">
        <f>C18/C16*100</f>
        <v>137.08994708994709</v>
      </c>
      <c r="D13" s="16">
        <f>D18/D16*100</f>
        <v>120.81841947959353</v>
      </c>
      <c r="E13" s="16">
        <f>E18/E16*100</f>
        <v>124.00192930476126</v>
      </c>
      <c r="F13" s="16">
        <v>100</v>
      </c>
      <c r="G13" s="16">
        <v>100</v>
      </c>
      <c r="H13" s="16">
        <v>100</v>
      </c>
      <c r="I13" s="16">
        <v>100</v>
      </c>
      <c r="J13" s="24" t="s">
        <v>31</v>
      </c>
      <c r="K13" s="24" t="s">
        <v>31</v>
      </c>
    </row>
    <row r="14" spans="1:11" ht="54.75" customHeight="1" x14ac:dyDescent="0.2">
      <c r="A14" s="14">
        <v>9</v>
      </c>
      <c r="B14" s="2" t="s">
        <v>18</v>
      </c>
      <c r="C14" s="16">
        <v>137.1</v>
      </c>
      <c r="D14" s="16">
        <v>142.69999999999999</v>
      </c>
      <c r="E14" s="16">
        <v>148</v>
      </c>
      <c r="F14" s="16">
        <v>100</v>
      </c>
      <c r="G14" s="16">
        <v>100</v>
      </c>
      <c r="H14" s="16">
        <v>100</v>
      </c>
      <c r="I14" s="16">
        <v>100</v>
      </c>
      <c r="J14" s="24" t="s">
        <v>31</v>
      </c>
      <c r="K14" s="24" t="s">
        <v>31</v>
      </c>
    </row>
    <row r="15" spans="1:11" ht="25.5" customHeight="1" x14ac:dyDescent="0.2">
      <c r="A15" s="14">
        <v>10</v>
      </c>
      <c r="B15" s="2" t="s">
        <v>77</v>
      </c>
      <c r="C15" s="16">
        <v>137.1</v>
      </c>
      <c r="D15" s="16">
        <v>142.69999999999999</v>
      </c>
      <c r="E15" s="16">
        <v>148</v>
      </c>
      <c r="F15" s="16">
        <v>100</v>
      </c>
      <c r="G15" s="16">
        <v>100</v>
      </c>
      <c r="H15" s="16">
        <v>100</v>
      </c>
      <c r="I15" s="16">
        <v>100</v>
      </c>
      <c r="J15" s="24" t="s">
        <v>31</v>
      </c>
      <c r="K15" s="24" t="s">
        <v>31</v>
      </c>
    </row>
    <row r="16" spans="1:11" ht="30" customHeight="1" x14ac:dyDescent="0.2">
      <c r="A16" s="86">
        <v>11</v>
      </c>
      <c r="B16" s="2" t="s">
        <v>73</v>
      </c>
      <c r="C16" s="16">
        <v>7560</v>
      </c>
      <c r="D16" s="21">
        <v>13885.3</v>
      </c>
      <c r="E16" s="21">
        <v>14513</v>
      </c>
      <c r="F16" s="21">
        <v>15021.2</v>
      </c>
      <c r="G16" s="21">
        <v>15173.21</v>
      </c>
      <c r="H16" s="21">
        <v>15324.43</v>
      </c>
      <c r="I16" s="21">
        <v>15477.67</v>
      </c>
      <c r="J16" s="24" t="s">
        <v>31</v>
      </c>
      <c r="K16" s="24" t="s">
        <v>31</v>
      </c>
    </row>
    <row r="17" spans="1:12" ht="30" customHeight="1" x14ac:dyDescent="0.2">
      <c r="A17" s="14">
        <v>12</v>
      </c>
      <c r="B17" s="2" t="s">
        <v>9</v>
      </c>
      <c r="C17" s="16"/>
      <c r="D17" s="21">
        <f t="shared" ref="D17:I17" si="1">D16/C16*100</f>
        <v>183.66798941798942</v>
      </c>
      <c r="E17" s="21">
        <f>E16/D16*100</f>
        <v>104.52060812513955</v>
      </c>
      <c r="F17" s="21">
        <f t="shared" si="1"/>
        <v>103.50168814166609</v>
      </c>
      <c r="G17" s="21">
        <f>G16/F16*100</f>
        <v>101.01196974942081</v>
      </c>
      <c r="H17" s="21">
        <f t="shared" si="1"/>
        <v>100.99662497256678</v>
      </c>
      <c r="I17" s="21">
        <f t="shared" si="1"/>
        <v>100.99997194022876</v>
      </c>
      <c r="J17" s="24" t="s">
        <v>31</v>
      </c>
      <c r="K17" s="24" t="s">
        <v>31</v>
      </c>
    </row>
    <row r="18" spans="1:12" ht="30" customHeight="1" x14ac:dyDescent="0.2">
      <c r="A18" s="86">
        <v>13</v>
      </c>
      <c r="B18" s="2" t="s">
        <v>19</v>
      </c>
      <c r="C18" s="16">
        <v>10364</v>
      </c>
      <c r="D18" s="16">
        <v>16776</v>
      </c>
      <c r="E18" s="16">
        <v>17996.400000000001</v>
      </c>
      <c r="F18" s="16">
        <v>16501.8</v>
      </c>
      <c r="G18" s="21">
        <v>16501.8</v>
      </c>
      <c r="H18" s="21">
        <v>16501.8</v>
      </c>
      <c r="I18" s="21">
        <v>16501.8</v>
      </c>
      <c r="J18" s="24" t="s">
        <v>31</v>
      </c>
      <c r="K18" s="24" t="s">
        <v>31</v>
      </c>
    </row>
    <row r="19" spans="1:12" ht="25.5" customHeight="1" x14ac:dyDescent="0.2">
      <c r="A19" s="14">
        <v>14</v>
      </c>
      <c r="B19" s="2" t="s">
        <v>9</v>
      </c>
      <c r="C19" s="8"/>
      <c r="D19" s="16">
        <f t="shared" ref="D19:I19" si="2">D18/C18*100</f>
        <v>161.86800463141645</v>
      </c>
      <c r="E19" s="8">
        <f t="shared" si="2"/>
        <v>107.274678111588</v>
      </c>
      <c r="F19" s="8">
        <f t="shared" si="2"/>
        <v>91.695005667800217</v>
      </c>
      <c r="G19" s="8">
        <f>G18/F18*100</f>
        <v>100</v>
      </c>
      <c r="H19" s="8">
        <f t="shared" si="2"/>
        <v>100</v>
      </c>
      <c r="I19" s="8">
        <f t="shared" si="2"/>
        <v>100</v>
      </c>
      <c r="J19" s="24" t="s">
        <v>31</v>
      </c>
      <c r="K19" s="24" t="s">
        <v>31</v>
      </c>
    </row>
    <row r="20" spans="1:12" ht="34.5" customHeight="1" x14ac:dyDescent="0.2">
      <c r="A20" s="86">
        <v>15</v>
      </c>
      <c r="B20" s="2" t="s">
        <v>80</v>
      </c>
      <c r="C20" s="9">
        <v>0</v>
      </c>
      <c r="D20" s="10">
        <v>0</v>
      </c>
      <c r="E20" s="10">
        <v>0</v>
      </c>
      <c r="F20" s="10">
        <v>1.4999999999999999E-2</v>
      </c>
      <c r="G20" s="10">
        <v>0.02</v>
      </c>
      <c r="H20" s="10">
        <v>2.5000000000000001E-2</v>
      </c>
      <c r="I20" s="10">
        <v>2.5000000000000001E-2</v>
      </c>
      <c r="J20" s="26">
        <v>0</v>
      </c>
      <c r="K20" s="26">
        <v>0</v>
      </c>
    </row>
    <row r="21" spans="1:12" ht="16.5" customHeight="1" x14ac:dyDescent="0.2">
      <c r="A21" s="14"/>
      <c r="B21" s="2"/>
      <c r="C21" s="9"/>
      <c r="D21" s="10"/>
      <c r="E21" s="10"/>
      <c r="F21" s="10"/>
      <c r="G21" s="10"/>
      <c r="H21" s="10"/>
      <c r="I21" s="10"/>
      <c r="J21" s="26"/>
      <c r="K21" s="26"/>
    </row>
    <row r="22" spans="1:12" ht="30" customHeight="1" x14ac:dyDescent="0.2">
      <c r="A22" s="14">
        <v>16</v>
      </c>
      <c r="B22" s="2" t="s">
        <v>20</v>
      </c>
      <c r="C22" s="6">
        <v>1.302</v>
      </c>
      <c r="D22" s="7">
        <v>1.302</v>
      </c>
      <c r="E22" s="7">
        <v>1.302</v>
      </c>
      <c r="F22" s="7">
        <v>1.302</v>
      </c>
      <c r="G22" s="7">
        <v>1.302</v>
      </c>
      <c r="H22" s="7">
        <v>1.302</v>
      </c>
      <c r="I22" s="7">
        <v>1.302</v>
      </c>
      <c r="J22" s="24" t="s">
        <v>31</v>
      </c>
      <c r="K22" s="24" t="s">
        <v>31</v>
      </c>
    </row>
    <row r="23" spans="1:12" ht="30" customHeight="1" x14ac:dyDescent="0.2">
      <c r="A23" s="86">
        <v>17</v>
      </c>
      <c r="B23" s="2" t="s">
        <v>21</v>
      </c>
      <c r="C23" s="16">
        <f>(C8*12*C18*C22)/1000000</f>
        <v>10.160927784</v>
      </c>
      <c r="D23" s="16">
        <f t="shared" ref="D23:I23" si="3">(D8*12*D18*D22)/1000000</f>
        <v>15.660966384000002</v>
      </c>
      <c r="E23" s="16">
        <f>(E8*12*E18*E22)/1000000</f>
        <v>19.260539121600001</v>
      </c>
      <c r="F23" s="16">
        <f>(F8*12*F18*F22)/1000000</f>
        <v>19.775110249440004</v>
      </c>
      <c r="G23" s="21">
        <f t="shared" si="3"/>
        <v>19.465721301599999</v>
      </c>
      <c r="H23" s="21">
        <f t="shared" si="3"/>
        <v>19.465721301599999</v>
      </c>
      <c r="I23" s="21">
        <f t="shared" si="3"/>
        <v>19.465721301599999</v>
      </c>
      <c r="J23" s="17">
        <f t="shared" ref="J23:J38" si="4">E23+F23+G23</f>
        <v>58.501370672640007</v>
      </c>
      <c r="K23" s="17">
        <f>D23+E23+F23+G23+H23+I23</f>
        <v>113.09377965984001</v>
      </c>
    </row>
    <row r="24" spans="1:12" ht="30" customHeight="1" x14ac:dyDescent="0.2">
      <c r="A24" s="14">
        <v>18</v>
      </c>
      <c r="B24" s="2" t="s">
        <v>22</v>
      </c>
      <c r="C24" s="21" t="s">
        <v>31</v>
      </c>
      <c r="D24" s="21">
        <f>D23-C23</f>
        <v>5.5000386000000017</v>
      </c>
      <c r="E24" s="16">
        <f>E23-$D$23</f>
        <v>3.5995727375999991</v>
      </c>
      <c r="F24" s="16">
        <f>F23-$D$23</f>
        <v>4.1141438654400027</v>
      </c>
      <c r="G24" s="16">
        <f>G23-$D$23</f>
        <v>3.8047549175999968</v>
      </c>
      <c r="H24" s="16">
        <f>H23-$D$23</f>
        <v>3.8047549175999968</v>
      </c>
      <c r="I24" s="16">
        <f>I23-$D$23</f>
        <v>3.8047549175999968</v>
      </c>
      <c r="J24" s="17">
        <f>E24+F24+G24</f>
        <v>11.518471520639999</v>
      </c>
      <c r="K24" s="17">
        <f>E24+F24+G24+H24+I24</f>
        <v>19.127981355839992</v>
      </c>
    </row>
    <row r="25" spans="1:12" ht="27" customHeight="1" x14ac:dyDescent="0.2">
      <c r="A25" s="14">
        <v>19</v>
      </c>
      <c r="B25" s="2" t="s">
        <v>10</v>
      </c>
      <c r="C25" s="21"/>
      <c r="D25" s="21"/>
      <c r="E25" s="25"/>
      <c r="F25" s="25"/>
      <c r="G25" s="25"/>
      <c r="H25" s="25"/>
      <c r="I25" s="25"/>
      <c r="J25" s="42"/>
      <c r="K25" s="42"/>
    </row>
    <row r="26" spans="1:12" ht="39.75" customHeight="1" x14ac:dyDescent="0.2">
      <c r="A26" s="14">
        <v>20</v>
      </c>
      <c r="B26" s="27" t="s">
        <v>74</v>
      </c>
      <c r="C26" s="21" t="s">
        <v>31</v>
      </c>
      <c r="D26" s="16">
        <v>0</v>
      </c>
      <c r="E26" s="44">
        <v>0.12</v>
      </c>
      <c r="F26" s="26">
        <v>0.15</v>
      </c>
      <c r="G26" s="26">
        <v>0.16</v>
      </c>
      <c r="H26" s="26">
        <v>0.18</v>
      </c>
      <c r="I26" s="101">
        <v>0.21</v>
      </c>
      <c r="J26" s="83">
        <v>0.12</v>
      </c>
      <c r="K26" s="83">
        <v>0.12</v>
      </c>
    </row>
    <row r="27" spans="1:12" ht="30" customHeight="1" x14ac:dyDescent="0.2">
      <c r="A27" s="14">
        <v>21</v>
      </c>
      <c r="B27" s="4" t="s">
        <v>23</v>
      </c>
      <c r="C27" s="21" t="s">
        <v>31</v>
      </c>
      <c r="D27" s="16">
        <f t="shared" ref="D27" si="5">D28+D29+D34</f>
        <v>0</v>
      </c>
      <c r="E27" s="44">
        <v>0.12</v>
      </c>
      <c r="F27" s="26">
        <v>0.15</v>
      </c>
      <c r="G27" s="26">
        <v>0.16</v>
      </c>
      <c r="H27" s="26">
        <v>0.18</v>
      </c>
      <c r="I27" s="101">
        <v>0.21</v>
      </c>
      <c r="J27" s="83">
        <v>0.12</v>
      </c>
      <c r="K27" s="83">
        <v>0.12</v>
      </c>
      <c r="L27" s="34">
        <v>0.15</v>
      </c>
    </row>
    <row r="28" spans="1:12" ht="30" customHeight="1" x14ac:dyDescent="0.2">
      <c r="A28" s="14">
        <v>22</v>
      </c>
      <c r="B28" s="4" t="s">
        <v>24</v>
      </c>
      <c r="C28" s="21" t="s">
        <v>31</v>
      </c>
      <c r="D28" s="21">
        <v>0</v>
      </c>
      <c r="E28" s="16">
        <v>0</v>
      </c>
      <c r="F28" s="26">
        <f t="shared" ref="F28:I29" si="6">E28*1.15</f>
        <v>0</v>
      </c>
      <c r="G28" s="26">
        <f t="shared" si="6"/>
        <v>0</v>
      </c>
      <c r="H28" s="21">
        <f t="shared" si="6"/>
        <v>0</v>
      </c>
      <c r="I28" s="101">
        <f t="shared" si="6"/>
        <v>0</v>
      </c>
      <c r="J28" s="83">
        <v>0</v>
      </c>
      <c r="K28" s="83">
        <v>0</v>
      </c>
      <c r="L28" s="34">
        <v>0.15</v>
      </c>
    </row>
    <row r="29" spans="1:12" ht="30" customHeight="1" x14ac:dyDescent="0.2">
      <c r="A29" s="14">
        <v>23</v>
      </c>
      <c r="B29" s="4" t="s">
        <v>25</v>
      </c>
      <c r="C29" s="21" t="s">
        <v>31</v>
      </c>
      <c r="D29" s="21">
        <v>0</v>
      </c>
      <c r="E29" s="44">
        <v>0.12</v>
      </c>
      <c r="F29" s="26">
        <v>0.15</v>
      </c>
      <c r="G29" s="26">
        <v>0.16</v>
      </c>
      <c r="H29" s="26">
        <f t="shared" si="6"/>
        <v>0.184</v>
      </c>
      <c r="I29" s="101">
        <f t="shared" si="6"/>
        <v>0.21159999999999998</v>
      </c>
      <c r="J29" s="83">
        <v>0.12</v>
      </c>
      <c r="K29" s="83">
        <v>0.12</v>
      </c>
    </row>
    <row r="30" spans="1:12" ht="40.5" hidden="1" customHeight="1" x14ac:dyDescent="0.2">
      <c r="A30" s="37" t="s">
        <v>33</v>
      </c>
      <c r="B30" s="38" t="s">
        <v>39</v>
      </c>
      <c r="C30" s="23"/>
      <c r="D30" s="23"/>
      <c r="E30" s="23"/>
      <c r="F30" s="23">
        <v>20740</v>
      </c>
      <c r="G30" s="22">
        <v>23385</v>
      </c>
      <c r="H30" s="22">
        <v>26390</v>
      </c>
      <c r="I30" s="22">
        <v>29795</v>
      </c>
      <c r="J30" s="39">
        <f>E30+F30+G30</f>
        <v>44125</v>
      </c>
      <c r="K30" s="39">
        <f>E30+F30+G30+H30+I30</f>
        <v>100310</v>
      </c>
    </row>
    <row r="31" spans="1:12" ht="42.75" hidden="1" customHeight="1" x14ac:dyDescent="0.2">
      <c r="A31" s="37" t="s">
        <v>34</v>
      </c>
      <c r="B31" s="38" t="s">
        <v>40</v>
      </c>
      <c r="C31" s="23"/>
      <c r="D31" s="23"/>
      <c r="E31" s="23"/>
      <c r="F31" s="23" t="e">
        <f>E31*F30/E30</f>
        <v>#DIV/0!</v>
      </c>
      <c r="G31" s="22" t="e">
        <f>F31*G30/F30</f>
        <v>#DIV/0!</v>
      </c>
      <c r="H31" s="22" t="e">
        <f>G31*H30/G30</f>
        <v>#DIV/0!</v>
      </c>
      <c r="I31" s="22" t="e">
        <f>H31*I30/H30</f>
        <v>#DIV/0!</v>
      </c>
      <c r="J31" s="39" t="e">
        <f>E31+F31+G31</f>
        <v>#DIV/0!</v>
      </c>
      <c r="K31" s="39" t="e">
        <f>E31+F31+G31+H31+I31</f>
        <v>#DIV/0!</v>
      </c>
      <c r="L31" s="33" t="e">
        <f>I31/I30</f>
        <v>#DIV/0!</v>
      </c>
    </row>
    <row r="32" spans="1:12" ht="45.75" hidden="1" customHeight="1" x14ac:dyDescent="0.2">
      <c r="A32" s="37" t="s">
        <v>35</v>
      </c>
      <c r="B32" s="38" t="s">
        <v>41</v>
      </c>
      <c r="C32" s="23" t="s">
        <v>31</v>
      </c>
      <c r="D32" s="23" t="s">
        <v>31</v>
      </c>
      <c r="E32" s="22">
        <v>0</v>
      </c>
      <c r="F32" s="23">
        <v>0</v>
      </c>
      <c r="G32" s="22">
        <v>0</v>
      </c>
      <c r="H32" s="22">
        <v>0</v>
      </c>
      <c r="I32" s="22">
        <v>0</v>
      </c>
      <c r="J32" s="39">
        <f>E32+F32+G32</f>
        <v>0</v>
      </c>
      <c r="K32" s="39">
        <f>E32+F32+G32+H32+I32</f>
        <v>0</v>
      </c>
    </row>
    <row r="33" spans="1:11" ht="48.75" hidden="1" customHeight="1" x14ac:dyDescent="0.2">
      <c r="A33" s="37" t="s">
        <v>36</v>
      </c>
      <c r="B33" s="38" t="s">
        <v>42</v>
      </c>
      <c r="C33" s="23" t="s">
        <v>31</v>
      </c>
      <c r="D33" s="23" t="s">
        <v>31</v>
      </c>
      <c r="E33" s="23">
        <f>E29-E32</f>
        <v>0.12</v>
      </c>
      <c r="F33" s="23">
        <f>F29-F32</f>
        <v>0.15</v>
      </c>
      <c r="G33" s="23">
        <f>G29-G32</f>
        <v>0.16</v>
      </c>
      <c r="H33" s="23">
        <f>H29-H32</f>
        <v>0.184</v>
      </c>
      <c r="I33" s="23">
        <f>I29-I32</f>
        <v>0.21159999999999998</v>
      </c>
      <c r="J33" s="39">
        <f>E33+F33+G33</f>
        <v>0.43000000000000005</v>
      </c>
      <c r="K33" s="39">
        <f>E33+F33+G33+H33+I33</f>
        <v>0.82560000000000011</v>
      </c>
    </row>
    <row r="34" spans="1:11" ht="30" customHeight="1" x14ac:dyDescent="0.2">
      <c r="A34" s="14">
        <v>24</v>
      </c>
      <c r="B34" s="4" t="s">
        <v>26</v>
      </c>
      <c r="C34" s="21" t="s">
        <v>31</v>
      </c>
      <c r="D34" s="21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7">
        <f t="shared" si="4"/>
        <v>0</v>
      </c>
      <c r="K34" s="17">
        <f t="shared" ref="K34:K38" si="7">E34+F34+G34+H34+I34</f>
        <v>0</v>
      </c>
    </row>
    <row r="35" spans="1:11" ht="27" customHeight="1" x14ac:dyDescent="0.2">
      <c r="A35" s="86">
        <v>25</v>
      </c>
      <c r="B35" s="2" t="s">
        <v>27</v>
      </c>
      <c r="C35" s="21" t="s">
        <v>31</v>
      </c>
      <c r="D35" s="21">
        <v>0</v>
      </c>
      <c r="E35" s="21">
        <v>0</v>
      </c>
      <c r="F35" s="21">
        <v>0.3</v>
      </c>
      <c r="G35" s="26">
        <v>0.65</v>
      </c>
      <c r="H35" s="26">
        <v>0.68</v>
      </c>
      <c r="I35" s="26">
        <v>0.68</v>
      </c>
      <c r="J35" s="102">
        <f>E35+F35+G35</f>
        <v>0.95</v>
      </c>
      <c r="K35" s="102">
        <f>E35+F35+G35+H35+I35</f>
        <v>2.31</v>
      </c>
    </row>
    <row r="36" spans="1:11" ht="59.25" customHeight="1" x14ac:dyDescent="0.2">
      <c r="A36" s="14">
        <v>26</v>
      </c>
      <c r="B36" s="2" t="s">
        <v>75</v>
      </c>
      <c r="C36" s="21" t="s">
        <v>31</v>
      </c>
      <c r="D36" s="16">
        <v>0</v>
      </c>
      <c r="E36" s="16">
        <f>E24-E26-E35</f>
        <v>3.479572737599999</v>
      </c>
      <c r="F36" s="16">
        <f>F24-F26-F35</f>
        <v>3.6641438654400029</v>
      </c>
      <c r="G36" s="16">
        <f>G24-G26-G35</f>
        <v>2.9947549175999968</v>
      </c>
      <c r="H36" s="16">
        <f>H24-H26-H35</f>
        <v>2.9447549175999965</v>
      </c>
      <c r="I36" s="16">
        <f>I24-I26-I35</f>
        <v>2.9147549175999967</v>
      </c>
      <c r="J36" s="17">
        <f t="shared" si="4"/>
        <v>10.138471520639998</v>
      </c>
      <c r="K36" s="17">
        <f t="shared" si="7"/>
        <v>15.99798135583999</v>
      </c>
    </row>
    <row r="37" spans="1:11" ht="30" customHeight="1" x14ac:dyDescent="0.2">
      <c r="A37" s="14">
        <v>27</v>
      </c>
      <c r="B37" s="2" t="s">
        <v>28</v>
      </c>
      <c r="C37" s="21" t="s">
        <v>31</v>
      </c>
      <c r="D37" s="16">
        <f t="shared" ref="D37:I37" si="8">D26+D35+D36</f>
        <v>0</v>
      </c>
      <c r="E37" s="16">
        <f t="shared" si="8"/>
        <v>3.5995727375999991</v>
      </c>
      <c r="F37" s="16">
        <f t="shared" si="8"/>
        <v>4.1141438654400027</v>
      </c>
      <c r="G37" s="16">
        <f t="shared" si="8"/>
        <v>3.8047549175999968</v>
      </c>
      <c r="H37" s="16">
        <f t="shared" si="8"/>
        <v>3.8047549175999968</v>
      </c>
      <c r="I37" s="16">
        <f t="shared" si="8"/>
        <v>3.8047549175999968</v>
      </c>
      <c r="J37" s="17">
        <f t="shared" si="4"/>
        <v>11.518471520639999</v>
      </c>
      <c r="K37" s="17">
        <f t="shared" si="7"/>
        <v>19.127981355839992</v>
      </c>
    </row>
    <row r="38" spans="1:11" ht="50.25" customHeight="1" x14ac:dyDescent="0.2">
      <c r="A38" s="14">
        <v>28</v>
      </c>
      <c r="B38" s="5" t="s">
        <v>29</v>
      </c>
      <c r="C38" s="21" t="s">
        <v>31</v>
      </c>
      <c r="D38" s="16">
        <v>0</v>
      </c>
      <c r="E38" s="16">
        <f t="shared" ref="E38:I38" si="9">E27/E37*100</f>
        <v>3.3337289936252139</v>
      </c>
      <c r="F38" s="16">
        <f t="shared" si="9"/>
        <v>3.6459590356098954</v>
      </c>
      <c r="G38" s="16">
        <f t="shared" si="9"/>
        <v>4.2052642933681117</v>
      </c>
      <c r="H38" s="16">
        <f t="shared" si="9"/>
        <v>4.7309223300391254</v>
      </c>
      <c r="I38" s="16">
        <f t="shared" si="9"/>
        <v>5.5194093850456465</v>
      </c>
      <c r="J38" s="17">
        <f t="shared" si="4"/>
        <v>11.184952322603221</v>
      </c>
      <c r="K38" s="17">
        <f t="shared" si="7"/>
        <v>21.435284037687993</v>
      </c>
    </row>
    <row r="39" spans="1:11" ht="23.25" hidden="1" customHeight="1" x14ac:dyDescent="0.2">
      <c r="A39" s="40">
        <v>29</v>
      </c>
      <c r="B39" s="41" t="s">
        <v>37</v>
      </c>
      <c r="C39" s="23" t="s">
        <v>31</v>
      </c>
      <c r="D39" s="22"/>
      <c r="E39" s="22" t="e">
        <f>D39-(E33*1000000/12/E31)</f>
        <v>#DIV/0!</v>
      </c>
      <c r="F39" s="22" t="e">
        <f>E39-((F33-E33)*1000000/12/F31)</f>
        <v>#DIV/0!</v>
      </c>
      <c r="G39" s="22" t="e">
        <f>F39-((G33-F33)*1000000/12/G31)</f>
        <v>#DIV/0!</v>
      </c>
      <c r="H39" s="22" t="e">
        <f>G39-((H33-G33)*1000000/12/H31)</f>
        <v>#DIV/0!</v>
      </c>
      <c r="I39" s="22" t="e">
        <f>H39-((I33-H33)*1000000/12/I31)</f>
        <v>#DIV/0!</v>
      </c>
      <c r="J39" s="17" t="e">
        <f>E39+F39+G39</f>
        <v>#DIV/0!</v>
      </c>
      <c r="K39" s="17" t="e">
        <f>E39+F39+G39+H39+I39</f>
        <v>#DIV/0!</v>
      </c>
    </row>
    <row r="40" spans="1:11" ht="36" hidden="1" customHeight="1" x14ac:dyDescent="0.2">
      <c r="A40" s="40">
        <v>30</v>
      </c>
      <c r="B40" s="41" t="s">
        <v>38</v>
      </c>
      <c r="C40" s="23" t="s">
        <v>31</v>
      </c>
      <c r="D40" s="23">
        <f t="shared" ref="D40:I40" si="10">D8+D39</f>
        <v>59.75</v>
      </c>
      <c r="E40" s="23" t="e">
        <f t="shared" si="10"/>
        <v>#DIV/0!</v>
      </c>
      <c r="F40" s="23" t="e">
        <f t="shared" si="10"/>
        <v>#DIV/0!</v>
      </c>
      <c r="G40" s="23" t="e">
        <f t="shared" si="10"/>
        <v>#DIV/0!</v>
      </c>
      <c r="H40" s="23" t="e">
        <f t="shared" si="10"/>
        <v>#DIV/0!</v>
      </c>
      <c r="I40" s="23" t="e">
        <f t="shared" si="10"/>
        <v>#DIV/0!</v>
      </c>
      <c r="J40" s="17" t="e">
        <f>E40+F40+G40</f>
        <v>#DIV/0!</v>
      </c>
      <c r="K40" s="17" t="e">
        <f>E40+F40+G40+H40+I40</f>
        <v>#DIV/0!</v>
      </c>
    </row>
    <row r="42" spans="1:11" ht="15" x14ac:dyDescent="0.2">
      <c r="A42" s="77" t="s">
        <v>70</v>
      </c>
      <c r="B42" s="78" t="s">
        <v>71</v>
      </c>
      <c r="C42" s="78"/>
      <c r="D42" s="76"/>
      <c r="H42" s="15" t="s">
        <v>46</v>
      </c>
    </row>
  </sheetData>
  <mergeCells count="1">
    <mergeCell ref="G1:K1"/>
  </mergeCells>
  <phoneticPr fontId="21" type="noConversion"/>
  <pageMargins left="0.23622047244094491" right="0.23622047244094491" top="0.31496062992125984" bottom="0.27559055118110237" header="0.31496062992125984" footer="0.31496062992125984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L40"/>
  <sheetViews>
    <sheetView zoomScale="90" zoomScaleNormal="90" workbookViewId="0"/>
  </sheetViews>
  <sheetFormatPr defaultRowHeight="12.75" x14ac:dyDescent="0.2"/>
  <cols>
    <col min="1" max="1" width="5" style="30" customWidth="1"/>
    <col min="2" max="2" width="63.85546875" style="30" customWidth="1"/>
    <col min="3" max="3" width="14" style="30" customWidth="1"/>
    <col min="4" max="4" width="13.5703125" style="30" customWidth="1"/>
    <col min="5" max="5" width="14.7109375" style="30" customWidth="1"/>
    <col min="6" max="6" width="14.42578125" style="30" customWidth="1"/>
    <col min="7" max="7" width="15" style="30" customWidth="1"/>
    <col min="8" max="8" width="13.5703125" style="30" customWidth="1"/>
    <col min="9" max="9" width="15.28515625" style="30" customWidth="1"/>
    <col min="10" max="10" width="11.85546875" style="30" customWidth="1"/>
    <col min="11" max="11" width="10.7109375" style="30" customWidth="1"/>
    <col min="12" max="12" width="10.140625" style="30" bestFit="1" customWidth="1"/>
    <col min="13" max="16384" width="9.140625" style="30"/>
  </cols>
  <sheetData>
    <row r="1" spans="1:11" ht="57" customHeight="1" x14ac:dyDescent="0.25">
      <c r="A1" s="29"/>
      <c r="B1" s="29"/>
      <c r="C1" s="29"/>
      <c r="D1" s="29"/>
      <c r="E1" s="29"/>
      <c r="F1" s="29"/>
      <c r="G1" s="105" t="s">
        <v>88</v>
      </c>
      <c r="H1" s="106"/>
      <c r="I1" s="106"/>
      <c r="J1" s="106"/>
      <c r="K1" s="106"/>
    </row>
    <row r="2" spans="1:11" ht="15" x14ac:dyDescent="0.25">
      <c r="A2" s="29"/>
      <c r="B2" s="29"/>
      <c r="C2" s="29"/>
      <c r="D2" s="29"/>
      <c r="E2" s="31"/>
      <c r="F2" s="31"/>
      <c r="G2" s="31"/>
      <c r="H2" s="31"/>
      <c r="I2" s="29"/>
      <c r="J2" s="29"/>
      <c r="K2" s="29"/>
    </row>
    <row r="3" spans="1:11" ht="15.75" x14ac:dyDescent="0.25">
      <c r="A3" s="29"/>
      <c r="B3" s="32" t="s">
        <v>11</v>
      </c>
      <c r="C3" s="32"/>
      <c r="D3" s="29"/>
      <c r="E3" s="29"/>
      <c r="F3" s="29"/>
      <c r="G3" s="29" t="s">
        <v>85</v>
      </c>
      <c r="H3" s="29"/>
      <c r="I3" s="29"/>
      <c r="J3" s="29"/>
      <c r="K3" s="29"/>
    </row>
    <row r="4" spans="1:11" ht="3" customHeight="1" x14ac:dyDescent="0.25">
      <c r="A4" s="29"/>
      <c r="B4" s="32"/>
      <c r="C4" s="32"/>
      <c r="D4" s="29"/>
      <c r="E4" s="29"/>
      <c r="F4" s="29"/>
      <c r="G4" s="29"/>
      <c r="H4" s="29"/>
      <c r="I4" s="29"/>
      <c r="J4" s="29"/>
      <c r="K4" s="29"/>
    </row>
    <row r="5" spans="1:11" ht="37.5" customHeight="1" x14ac:dyDescent="0.2">
      <c r="A5" s="1" t="s">
        <v>1</v>
      </c>
      <c r="B5" s="1" t="s">
        <v>2</v>
      </c>
      <c r="C5" s="1" t="s">
        <v>30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32</v>
      </c>
      <c r="K5" s="1" t="s">
        <v>47</v>
      </c>
    </row>
    <row r="6" spans="1:11" ht="51" customHeight="1" x14ac:dyDescent="0.2">
      <c r="A6" s="14">
        <v>1</v>
      </c>
      <c r="B6" s="2" t="s">
        <v>78</v>
      </c>
      <c r="C6" s="44">
        <f t="shared" ref="C6:I6" si="0">C7/C8</f>
        <v>15.163461538461538</v>
      </c>
      <c r="D6" s="44">
        <f t="shared" si="0"/>
        <v>15.91</v>
      </c>
      <c r="E6" s="44">
        <f t="shared" si="0"/>
        <v>17.442970822281168</v>
      </c>
      <c r="F6" s="44">
        <f>F7/F8</f>
        <v>18.622950819672131</v>
      </c>
      <c r="G6" s="44">
        <f t="shared" si="0"/>
        <v>18.044164037854891</v>
      </c>
      <c r="H6" s="44">
        <f t="shared" si="0"/>
        <v>18.481675392670159</v>
      </c>
      <c r="I6" s="44">
        <f t="shared" si="0"/>
        <v>18.481675392670159</v>
      </c>
      <c r="J6" s="24" t="s">
        <v>31</v>
      </c>
      <c r="K6" s="24" t="s">
        <v>31</v>
      </c>
    </row>
    <row r="7" spans="1:11" ht="30" customHeight="1" x14ac:dyDescent="0.2">
      <c r="A7" s="86">
        <v>2</v>
      </c>
      <c r="B7" s="2" t="s">
        <v>13</v>
      </c>
      <c r="C7" s="16">
        <v>1577</v>
      </c>
      <c r="D7" s="21">
        <v>1591</v>
      </c>
      <c r="E7" s="21">
        <v>1644</v>
      </c>
      <c r="F7" s="21">
        <v>1704</v>
      </c>
      <c r="G7" s="21">
        <v>1716</v>
      </c>
      <c r="H7" s="21">
        <v>1765</v>
      </c>
      <c r="I7" s="21">
        <v>1765</v>
      </c>
      <c r="J7" s="24" t="s">
        <v>31</v>
      </c>
      <c r="K7" s="24" t="s">
        <v>31</v>
      </c>
    </row>
    <row r="8" spans="1:11" ht="30" customHeight="1" x14ac:dyDescent="0.2">
      <c r="A8" s="86">
        <v>3</v>
      </c>
      <c r="B8" s="2" t="s">
        <v>14</v>
      </c>
      <c r="C8" s="16">
        <v>104</v>
      </c>
      <c r="D8" s="16">
        <v>100</v>
      </c>
      <c r="E8" s="98">
        <v>94.25</v>
      </c>
      <c r="F8" s="98">
        <v>91.5</v>
      </c>
      <c r="G8" s="98">
        <v>95.1</v>
      </c>
      <c r="H8" s="98">
        <v>95.5</v>
      </c>
      <c r="I8" s="98">
        <v>95.5</v>
      </c>
      <c r="J8" s="24" t="s">
        <v>31</v>
      </c>
      <c r="K8" s="24" t="s">
        <v>31</v>
      </c>
    </row>
    <row r="9" spans="1:11" ht="30" customHeight="1" x14ac:dyDescent="0.25">
      <c r="A9" s="14">
        <v>4</v>
      </c>
      <c r="B9" s="3" t="s">
        <v>15</v>
      </c>
      <c r="C9" s="18">
        <v>0</v>
      </c>
      <c r="D9" s="18">
        <v>0</v>
      </c>
      <c r="E9" s="19">
        <v>0</v>
      </c>
      <c r="F9" s="18">
        <v>0</v>
      </c>
      <c r="G9" s="18">
        <v>0</v>
      </c>
      <c r="H9" s="18">
        <v>0</v>
      </c>
      <c r="I9" s="18">
        <v>0</v>
      </c>
      <c r="J9" s="24" t="s">
        <v>31</v>
      </c>
      <c r="K9" s="24" t="s">
        <v>31</v>
      </c>
    </row>
    <row r="10" spans="1:11" ht="30" customHeight="1" x14ac:dyDescent="0.25">
      <c r="A10" s="14">
        <v>5</v>
      </c>
      <c r="B10" s="3" t="s">
        <v>16</v>
      </c>
      <c r="C10" s="18">
        <v>0</v>
      </c>
      <c r="D10" s="20">
        <v>0</v>
      </c>
      <c r="E10" s="21">
        <v>0</v>
      </c>
      <c r="F10" s="20">
        <v>0</v>
      </c>
      <c r="G10" s="20">
        <v>0</v>
      </c>
      <c r="H10" s="20">
        <v>0</v>
      </c>
      <c r="I10" s="20">
        <v>0</v>
      </c>
      <c r="J10" s="24" t="s">
        <v>31</v>
      </c>
      <c r="K10" s="24" t="s">
        <v>31</v>
      </c>
    </row>
    <row r="11" spans="1:11" ht="30" customHeight="1" x14ac:dyDescent="0.25">
      <c r="A11" s="14">
        <v>6</v>
      </c>
      <c r="B11" s="3" t="s">
        <v>17</v>
      </c>
      <c r="C11" s="18">
        <v>0</v>
      </c>
      <c r="D11" s="20">
        <v>0</v>
      </c>
      <c r="E11" s="21">
        <v>0</v>
      </c>
      <c r="F11" s="20">
        <v>0</v>
      </c>
      <c r="G11" s="20">
        <v>0</v>
      </c>
      <c r="H11" s="20">
        <v>0</v>
      </c>
      <c r="I11" s="20">
        <v>0</v>
      </c>
      <c r="J11" s="24" t="s">
        <v>31</v>
      </c>
      <c r="K11" s="24" t="s">
        <v>31</v>
      </c>
    </row>
    <row r="12" spans="1:11" ht="30" customHeight="1" x14ac:dyDescent="0.2">
      <c r="A12" s="14">
        <v>7</v>
      </c>
      <c r="B12" s="2" t="s">
        <v>72</v>
      </c>
      <c r="C12" s="16">
        <v>17416</v>
      </c>
      <c r="D12" s="21">
        <v>17416</v>
      </c>
      <c r="E12" s="21">
        <v>16957</v>
      </c>
      <c r="F12" s="21">
        <v>16759</v>
      </c>
      <c r="G12" s="21">
        <v>16759</v>
      </c>
      <c r="H12" s="21">
        <v>16759</v>
      </c>
      <c r="I12" s="21">
        <v>16759</v>
      </c>
      <c r="J12" s="24" t="s">
        <v>31</v>
      </c>
      <c r="K12" s="24" t="s">
        <v>31</v>
      </c>
    </row>
    <row r="13" spans="1:11" ht="57.75" customHeight="1" x14ac:dyDescent="0.2">
      <c r="A13" s="14">
        <v>8</v>
      </c>
      <c r="B13" s="2" t="s">
        <v>79</v>
      </c>
      <c r="C13" s="16">
        <f>C18/C16*100</f>
        <v>104.44223011523439</v>
      </c>
      <c r="D13" s="16">
        <f>D18/D16*100</f>
        <v>110.49230590107311</v>
      </c>
      <c r="E13" s="16">
        <f>E18/E16*100</f>
        <v>105.52913233099299</v>
      </c>
      <c r="F13" s="16">
        <v>100</v>
      </c>
      <c r="G13" s="16">
        <v>100</v>
      </c>
      <c r="H13" s="16">
        <v>100</v>
      </c>
      <c r="I13" s="16">
        <v>100</v>
      </c>
      <c r="J13" s="24" t="s">
        <v>31</v>
      </c>
      <c r="K13" s="24" t="s">
        <v>31</v>
      </c>
    </row>
    <row r="14" spans="1:11" ht="54.75" customHeight="1" x14ac:dyDescent="0.2">
      <c r="A14" s="14">
        <v>9</v>
      </c>
      <c r="B14" s="43" t="s">
        <v>18</v>
      </c>
      <c r="C14" s="16">
        <v>102.3</v>
      </c>
      <c r="D14" s="16">
        <v>105.4</v>
      </c>
      <c r="E14" s="16">
        <v>103.7</v>
      </c>
      <c r="F14" s="16">
        <v>100</v>
      </c>
      <c r="G14" s="16">
        <v>100</v>
      </c>
      <c r="H14" s="16">
        <v>100</v>
      </c>
      <c r="I14" s="16">
        <v>100</v>
      </c>
      <c r="J14" s="24" t="s">
        <v>31</v>
      </c>
      <c r="K14" s="24" t="s">
        <v>31</v>
      </c>
    </row>
    <row r="15" spans="1:11" ht="24" customHeight="1" x14ac:dyDescent="0.2">
      <c r="A15" s="14">
        <v>10</v>
      </c>
      <c r="B15" s="2" t="s">
        <v>77</v>
      </c>
      <c r="C15" s="16">
        <v>102.3</v>
      </c>
      <c r="D15" s="16">
        <v>105.4</v>
      </c>
      <c r="E15" s="16">
        <v>103.7</v>
      </c>
      <c r="F15" s="16">
        <v>100</v>
      </c>
      <c r="G15" s="16">
        <v>100</v>
      </c>
      <c r="H15" s="16">
        <v>100</v>
      </c>
      <c r="I15" s="16">
        <v>100</v>
      </c>
      <c r="J15" s="24" t="s">
        <v>31</v>
      </c>
      <c r="K15" s="24" t="s">
        <v>31</v>
      </c>
    </row>
    <row r="16" spans="1:11" ht="30" customHeight="1" x14ac:dyDescent="0.2">
      <c r="A16" s="86">
        <v>11</v>
      </c>
      <c r="B16" s="2" t="s">
        <v>82</v>
      </c>
      <c r="C16" s="16">
        <v>12444.2</v>
      </c>
      <c r="D16" s="21">
        <v>15459.9</v>
      </c>
      <c r="E16" s="21">
        <v>17219.7</v>
      </c>
      <c r="F16" s="21">
        <v>18152</v>
      </c>
      <c r="G16" s="21">
        <v>18333.5</v>
      </c>
      <c r="H16" s="21">
        <v>18516.86</v>
      </c>
      <c r="I16" s="21">
        <v>18702</v>
      </c>
      <c r="J16" s="24" t="s">
        <v>31</v>
      </c>
      <c r="K16" s="24" t="s">
        <v>31</v>
      </c>
    </row>
    <row r="17" spans="1:12" ht="30" customHeight="1" x14ac:dyDescent="0.2">
      <c r="A17" s="14">
        <v>12</v>
      </c>
      <c r="B17" s="2" t="s">
        <v>9</v>
      </c>
      <c r="C17" s="16">
        <v>0</v>
      </c>
      <c r="D17" s="21">
        <f t="shared" ref="D17:I17" si="1">D16/C16*100</f>
        <v>124.23377959209911</v>
      </c>
      <c r="E17" s="21">
        <f t="shared" si="1"/>
        <v>111.38299730269925</v>
      </c>
      <c r="F17" s="21">
        <f t="shared" si="1"/>
        <v>105.41414774938008</v>
      </c>
      <c r="G17" s="21">
        <f t="shared" si="1"/>
        <v>100.99988981930366</v>
      </c>
      <c r="H17" s="21">
        <f t="shared" si="1"/>
        <v>101.0001363623967</v>
      </c>
      <c r="I17" s="21">
        <f t="shared" si="1"/>
        <v>100.99984554616712</v>
      </c>
      <c r="J17" s="24" t="s">
        <v>31</v>
      </c>
      <c r="K17" s="24" t="s">
        <v>31</v>
      </c>
    </row>
    <row r="18" spans="1:12" ht="30" customHeight="1" x14ac:dyDescent="0.2">
      <c r="A18" s="14">
        <v>13</v>
      </c>
      <c r="B18" s="2" t="s">
        <v>19</v>
      </c>
      <c r="C18" s="16">
        <v>12997</v>
      </c>
      <c r="D18" s="16">
        <v>17082</v>
      </c>
      <c r="E18" s="16">
        <v>18171.8</v>
      </c>
      <c r="F18" s="16">
        <v>19039.400000000001</v>
      </c>
      <c r="G18" s="16">
        <v>19039.400000000001</v>
      </c>
      <c r="H18" s="16">
        <v>19039.400000000001</v>
      </c>
      <c r="I18" s="16">
        <v>19039.400000000001</v>
      </c>
      <c r="J18" s="24" t="s">
        <v>31</v>
      </c>
      <c r="K18" s="24" t="s">
        <v>31</v>
      </c>
    </row>
    <row r="19" spans="1:12" ht="24.75" customHeight="1" x14ac:dyDescent="0.2">
      <c r="A19" s="14">
        <v>14</v>
      </c>
      <c r="B19" s="2" t="s">
        <v>9</v>
      </c>
      <c r="C19" s="8">
        <v>0</v>
      </c>
      <c r="D19" s="8">
        <f t="shared" ref="D19:I19" si="2">D18/C18*100</f>
        <v>131.43033007617143</v>
      </c>
      <c r="E19" s="8">
        <f t="shared" si="2"/>
        <v>106.379815009952</v>
      </c>
      <c r="F19" s="8">
        <f t="shared" si="2"/>
        <v>104.77443071132195</v>
      </c>
      <c r="G19" s="8">
        <f t="shared" si="2"/>
        <v>100</v>
      </c>
      <c r="H19" s="8">
        <f t="shared" si="2"/>
        <v>100</v>
      </c>
      <c r="I19" s="8">
        <f t="shared" si="2"/>
        <v>100</v>
      </c>
      <c r="J19" s="24" t="s">
        <v>31</v>
      </c>
      <c r="K19" s="24" t="s">
        <v>31</v>
      </c>
    </row>
    <row r="20" spans="1:12" ht="38.25" customHeight="1" x14ac:dyDescent="0.2">
      <c r="A20" s="14">
        <v>15</v>
      </c>
      <c r="B20" s="2" t="s">
        <v>81</v>
      </c>
      <c r="C20" s="9">
        <v>0</v>
      </c>
      <c r="D20" s="11">
        <v>0</v>
      </c>
      <c r="E20" s="12">
        <v>0</v>
      </c>
      <c r="F20" s="13">
        <v>0</v>
      </c>
      <c r="G20" s="13">
        <v>0</v>
      </c>
      <c r="H20" s="13">
        <v>0</v>
      </c>
      <c r="I20" s="13">
        <v>0</v>
      </c>
      <c r="J20" s="26">
        <v>0</v>
      </c>
      <c r="K20" s="26">
        <v>0</v>
      </c>
    </row>
    <row r="21" spans="1:12" ht="16.5" customHeight="1" x14ac:dyDescent="0.2">
      <c r="A21" s="14"/>
      <c r="B21" s="2"/>
      <c r="C21" s="9"/>
      <c r="D21" s="11"/>
      <c r="E21" s="12"/>
      <c r="F21" s="13"/>
      <c r="G21" s="13"/>
      <c r="H21" s="13"/>
      <c r="I21" s="13"/>
      <c r="J21" s="26"/>
      <c r="K21" s="26"/>
    </row>
    <row r="22" spans="1:12" ht="30" customHeight="1" x14ac:dyDescent="0.2">
      <c r="A22" s="14">
        <v>16</v>
      </c>
      <c r="B22" s="2" t="s">
        <v>20</v>
      </c>
      <c r="C22" s="6">
        <v>1.302</v>
      </c>
      <c r="D22" s="7">
        <v>1.302</v>
      </c>
      <c r="E22" s="7">
        <v>1.302</v>
      </c>
      <c r="F22" s="7">
        <v>1.302</v>
      </c>
      <c r="G22" s="7">
        <v>1.302</v>
      </c>
      <c r="H22" s="7">
        <v>1.302</v>
      </c>
      <c r="I22" s="7">
        <v>1.302</v>
      </c>
      <c r="J22" s="24" t="s">
        <v>31</v>
      </c>
      <c r="K22" s="24" t="s">
        <v>31</v>
      </c>
    </row>
    <row r="23" spans="1:12" ht="30" customHeight="1" x14ac:dyDescent="0.2">
      <c r="A23" s="14">
        <v>17</v>
      </c>
      <c r="B23" s="2" t="s">
        <v>21</v>
      </c>
      <c r="C23" s="16">
        <f>(C8*12*C18*C22)/1000000</f>
        <v>21.118773311999998</v>
      </c>
      <c r="D23" s="16">
        <f t="shared" ref="D23:I23" si="3">(D8*12*D18*D22)/1000000</f>
        <v>26.688916800000001</v>
      </c>
      <c r="E23" s="16">
        <f t="shared" si="3"/>
        <v>26.759102151600004</v>
      </c>
      <c r="F23" s="16">
        <f t="shared" si="3"/>
        <v>27.218650082400007</v>
      </c>
      <c r="G23" s="16">
        <f t="shared" si="3"/>
        <v>28.289547790559997</v>
      </c>
      <c r="H23" s="16">
        <f t="shared" si="3"/>
        <v>28.408536424800005</v>
      </c>
      <c r="I23" s="16">
        <f t="shared" si="3"/>
        <v>28.408536424800005</v>
      </c>
      <c r="J23" s="17">
        <f>E23+F23+G23</f>
        <v>82.267300024560001</v>
      </c>
      <c r="K23" s="17">
        <f>E23+F23+G23+H23+I23</f>
        <v>139.08437287416001</v>
      </c>
    </row>
    <row r="24" spans="1:12" ht="30" customHeight="1" x14ac:dyDescent="0.2">
      <c r="A24" s="14">
        <v>18</v>
      </c>
      <c r="B24" s="2" t="s">
        <v>22</v>
      </c>
      <c r="C24" s="21" t="s">
        <v>31</v>
      </c>
      <c r="D24" s="21">
        <f>D23-C23</f>
        <v>5.5701434880000029</v>
      </c>
      <c r="E24" s="16">
        <f>E23-$D$23</f>
        <v>7.0185351600002832E-2</v>
      </c>
      <c r="F24" s="16">
        <f>F23-$D$23</f>
        <v>0.52973328240000583</v>
      </c>
      <c r="G24" s="16">
        <f>G23-$D$23</f>
        <v>1.6006309905599956</v>
      </c>
      <c r="H24" s="16">
        <f>H23-$D$23</f>
        <v>1.7196196248000035</v>
      </c>
      <c r="I24" s="16">
        <f>I23-$D$23</f>
        <v>1.7196196248000035</v>
      </c>
      <c r="J24" s="17">
        <f t="shared" ref="J24:J29" si="4">E24+F24+G24</f>
        <v>2.2005496245600042</v>
      </c>
      <c r="K24" s="17">
        <f>E24+F24+G24+H24+I24</f>
        <v>5.6397888741600113</v>
      </c>
    </row>
    <row r="25" spans="1:12" ht="27" customHeight="1" x14ac:dyDescent="0.2">
      <c r="A25" s="14">
        <v>19</v>
      </c>
      <c r="B25" s="2" t="s">
        <v>10</v>
      </c>
      <c r="C25" s="21"/>
      <c r="D25" s="25"/>
      <c r="E25" s="25"/>
      <c r="F25" s="25"/>
      <c r="G25" s="25"/>
      <c r="H25" s="25"/>
      <c r="I25" s="25"/>
      <c r="J25" s="42"/>
      <c r="K25" s="42"/>
    </row>
    <row r="26" spans="1:12" ht="36.75" customHeight="1" x14ac:dyDescent="0.2">
      <c r="A26" s="14">
        <v>20</v>
      </c>
      <c r="B26" s="27" t="s">
        <v>74</v>
      </c>
      <c r="C26" s="21" t="s">
        <v>31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17">
        <v>0</v>
      </c>
      <c r="K26" s="17">
        <f t="shared" ref="K26:K38" si="5">E26+F26+G26+H26+I26</f>
        <v>0</v>
      </c>
    </row>
    <row r="27" spans="1:12" ht="30" customHeight="1" x14ac:dyDescent="0.2">
      <c r="A27" s="14">
        <v>21</v>
      </c>
      <c r="B27" s="4" t="s">
        <v>23</v>
      </c>
      <c r="C27" s="21" t="s">
        <v>31</v>
      </c>
      <c r="D27" s="21">
        <f t="shared" ref="D27:I27" si="6">D28+D29+D34</f>
        <v>0</v>
      </c>
      <c r="E27" s="16">
        <f t="shared" si="6"/>
        <v>0</v>
      </c>
      <c r="F27" s="16">
        <f t="shared" si="6"/>
        <v>0</v>
      </c>
      <c r="G27" s="16">
        <f t="shared" si="6"/>
        <v>0</v>
      </c>
      <c r="H27" s="16">
        <f t="shared" si="6"/>
        <v>0</v>
      </c>
      <c r="I27" s="16">
        <f t="shared" si="6"/>
        <v>0</v>
      </c>
      <c r="J27" s="17">
        <f t="shared" si="4"/>
        <v>0</v>
      </c>
      <c r="K27" s="17">
        <f t="shared" si="5"/>
        <v>0</v>
      </c>
    </row>
    <row r="28" spans="1:12" ht="30" customHeight="1" x14ac:dyDescent="0.2">
      <c r="A28" s="14">
        <v>22</v>
      </c>
      <c r="B28" s="4" t="s">
        <v>24</v>
      </c>
      <c r="C28" s="21" t="s">
        <v>31</v>
      </c>
      <c r="D28" s="21">
        <v>0</v>
      </c>
      <c r="E28" s="16">
        <v>0</v>
      </c>
      <c r="F28" s="16">
        <v>0</v>
      </c>
      <c r="G28" s="16">
        <f t="shared" ref="G28:I29" si="7">F28*1.15</f>
        <v>0</v>
      </c>
      <c r="H28" s="16">
        <f t="shared" si="7"/>
        <v>0</v>
      </c>
      <c r="I28" s="16">
        <f t="shared" si="7"/>
        <v>0</v>
      </c>
      <c r="J28" s="17">
        <f t="shared" si="4"/>
        <v>0</v>
      </c>
      <c r="K28" s="17">
        <f t="shared" si="5"/>
        <v>0</v>
      </c>
    </row>
    <row r="29" spans="1:12" ht="30" customHeight="1" x14ac:dyDescent="0.2">
      <c r="A29" s="14">
        <v>23</v>
      </c>
      <c r="B29" s="4" t="s">
        <v>25</v>
      </c>
      <c r="C29" s="21" t="s">
        <v>31</v>
      </c>
      <c r="D29" s="21">
        <v>0</v>
      </c>
      <c r="E29" s="16">
        <v>0</v>
      </c>
      <c r="F29" s="16">
        <v>0</v>
      </c>
      <c r="G29" s="16">
        <f t="shared" si="7"/>
        <v>0</v>
      </c>
      <c r="H29" s="16">
        <f t="shared" si="7"/>
        <v>0</v>
      </c>
      <c r="I29" s="16">
        <f t="shared" si="7"/>
        <v>0</v>
      </c>
      <c r="J29" s="17">
        <f t="shared" si="4"/>
        <v>0</v>
      </c>
      <c r="K29" s="17">
        <f t="shared" si="5"/>
        <v>0</v>
      </c>
    </row>
    <row r="30" spans="1:12" ht="30" hidden="1" customHeight="1" x14ac:dyDescent="0.2">
      <c r="A30" s="35" t="s">
        <v>33</v>
      </c>
      <c r="B30" s="36" t="s">
        <v>39</v>
      </c>
      <c r="C30" s="23"/>
      <c r="D30" s="23"/>
      <c r="E30" s="22"/>
      <c r="F30" s="39">
        <v>23305</v>
      </c>
      <c r="G30" s="39">
        <v>25985</v>
      </c>
      <c r="H30" s="39">
        <v>29000</v>
      </c>
      <c r="I30" s="39">
        <v>32390</v>
      </c>
      <c r="J30" s="21" t="s">
        <v>31</v>
      </c>
      <c r="K30" s="21" t="s">
        <v>31</v>
      </c>
    </row>
    <row r="31" spans="1:12" ht="30" hidden="1" customHeight="1" x14ac:dyDescent="0.2">
      <c r="A31" s="35" t="s">
        <v>34</v>
      </c>
      <c r="B31" s="36" t="s">
        <v>40</v>
      </c>
      <c r="C31" s="23"/>
      <c r="D31" s="23"/>
      <c r="E31" s="22"/>
      <c r="F31" s="39">
        <v>15611</v>
      </c>
      <c r="G31" s="39">
        <v>17406</v>
      </c>
      <c r="H31" s="39">
        <v>19565</v>
      </c>
      <c r="I31" s="39">
        <v>21855</v>
      </c>
      <c r="J31" s="21" t="s">
        <v>31</v>
      </c>
      <c r="K31" s="21" t="s">
        <v>31</v>
      </c>
      <c r="L31" s="33" t="e">
        <f>D31/D30</f>
        <v>#DIV/0!</v>
      </c>
    </row>
    <row r="32" spans="1:12" ht="45.75" hidden="1" customHeight="1" x14ac:dyDescent="0.2">
      <c r="A32" s="35" t="s">
        <v>35</v>
      </c>
      <c r="B32" s="36" t="s">
        <v>41</v>
      </c>
      <c r="C32" s="23" t="s">
        <v>31</v>
      </c>
      <c r="D32" s="22">
        <f t="shared" ref="D32:I32" si="8">(C8-D8)*12*D18/1000000</f>
        <v>0.819936</v>
      </c>
      <c r="E32" s="22">
        <f t="shared" si="8"/>
        <v>1.2538541999999999</v>
      </c>
      <c r="F32" s="22">
        <f t="shared" si="8"/>
        <v>0.62830020000000009</v>
      </c>
      <c r="G32" s="22">
        <f t="shared" si="8"/>
        <v>-0.8225020799999988</v>
      </c>
      <c r="H32" s="22">
        <f t="shared" si="8"/>
        <v>-9.1389120000001309E-2</v>
      </c>
      <c r="I32" s="22">
        <f t="shared" si="8"/>
        <v>0</v>
      </c>
      <c r="J32" s="17"/>
      <c r="K32" s="17"/>
    </row>
    <row r="33" spans="1:12" ht="45.75" hidden="1" customHeight="1" x14ac:dyDescent="0.2">
      <c r="A33" s="35" t="s">
        <v>36</v>
      </c>
      <c r="B33" s="36" t="s">
        <v>42</v>
      </c>
      <c r="C33" s="23" t="s">
        <v>31</v>
      </c>
      <c r="D33" s="22">
        <f>D29-D32</f>
        <v>-0.819936</v>
      </c>
      <c r="E33" s="22">
        <f>E29-E32</f>
        <v>-1.2538541999999999</v>
      </c>
      <c r="F33" s="22">
        <f>F29-F32</f>
        <v>-0.62830020000000009</v>
      </c>
      <c r="G33" s="22">
        <f>G29-G32</f>
        <v>0.8225020799999988</v>
      </c>
      <c r="H33" s="22">
        <f>H29-H32</f>
        <v>9.1389120000001309E-2</v>
      </c>
      <c r="I33" s="22">
        <v>0</v>
      </c>
      <c r="J33" s="17"/>
      <c r="K33" s="17"/>
      <c r="L33" s="30" t="s">
        <v>43</v>
      </c>
    </row>
    <row r="34" spans="1:12" ht="30" customHeight="1" x14ac:dyDescent="0.2">
      <c r="A34" s="14">
        <v>24</v>
      </c>
      <c r="B34" s="4" t="s">
        <v>26</v>
      </c>
      <c r="C34" s="21" t="s">
        <v>31</v>
      </c>
      <c r="D34" s="21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7">
        <f>E34+F34+G34</f>
        <v>0</v>
      </c>
      <c r="K34" s="17">
        <f t="shared" si="5"/>
        <v>0</v>
      </c>
    </row>
    <row r="35" spans="1:12" ht="30" customHeight="1" x14ac:dyDescent="0.2">
      <c r="A35" s="86">
        <v>25</v>
      </c>
      <c r="B35" s="2" t="s">
        <v>27</v>
      </c>
      <c r="C35" s="21" t="s">
        <v>31</v>
      </c>
      <c r="D35" s="21">
        <v>0</v>
      </c>
      <c r="E35" s="16">
        <v>0</v>
      </c>
      <c r="F35" s="96">
        <v>0.08</v>
      </c>
      <c r="G35" s="87">
        <v>0.18</v>
      </c>
      <c r="H35" s="87">
        <v>0.2</v>
      </c>
      <c r="I35" s="87">
        <v>0.2</v>
      </c>
      <c r="J35" s="97">
        <f>E35+F35+G35</f>
        <v>0.26</v>
      </c>
      <c r="K35" s="97">
        <f t="shared" si="5"/>
        <v>0.66</v>
      </c>
    </row>
    <row r="36" spans="1:12" ht="59.25" customHeight="1" x14ac:dyDescent="0.2">
      <c r="A36" s="14">
        <v>26</v>
      </c>
      <c r="B36" s="2" t="s">
        <v>75</v>
      </c>
      <c r="C36" s="21" t="s">
        <v>31</v>
      </c>
      <c r="D36" s="16">
        <v>0</v>
      </c>
      <c r="E36" s="16">
        <f>E24-E26-E35</f>
        <v>7.0185351600002832E-2</v>
      </c>
      <c r="F36" s="16">
        <f>F24-F26-F35</f>
        <v>0.44973328240000582</v>
      </c>
      <c r="G36" s="16">
        <f>G24-G26-G35</f>
        <v>1.4206309905599956</v>
      </c>
      <c r="H36" s="16">
        <f>H24-H26-H35</f>
        <v>1.5196196248000036</v>
      </c>
      <c r="I36" s="16">
        <f>I24-I26-I35</f>
        <v>1.5196196248000036</v>
      </c>
      <c r="J36" s="17">
        <f>E36+F36+G36</f>
        <v>1.9405496245600042</v>
      </c>
      <c r="K36" s="17">
        <f t="shared" si="5"/>
        <v>4.9797888741600111</v>
      </c>
    </row>
    <row r="37" spans="1:12" ht="30" customHeight="1" x14ac:dyDescent="0.2">
      <c r="A37" s="14">
        <v>27</v>
      </c>
      <c r="B37" s="2" t="s">
        <v>28</v>
      </c>
      <c r="C37" s="21" t="s">
        <v>31</v>
      </c>
      <c r="D37" s="16">
        <f t="shared" ref="D37:I37" si="9">D26+D35+D36</f>
        <v>0</v>
      </c>
      <c r="E37" s="16">
        <f t="shared" si="9"/>
        <v>7.0185351600002832E-2</v>
      </c>
      <c r="F37" s="16">
        <f t="shared" si="9"/>
        <v>0.52973328240000583</v>
      </c>
      <c r="G37" s="16">
        <f t="shared" si="9"/>
        <v>1.6006309905599956</v>
      </c>
      <c r="H37" s="16">
        <f t="shared" si="9"/>
        <v>1.7196196248000035</v>
      </c>
      <c r="I37" s="16">
        <f t="shared" si="9"/>
        <v>1.7196196248000035</v>
      </c>
      <c r="J37" s="17">
        <f>E37+F37+G37</f>
        <v>2.2005496245600042</v>
      </c>
      <c r="K37" s="17">
        <f t="shared" si="5"/>
        <v>5.6397888741600113</v>
      </c>
    </row>
    <row r="38" spans="1:12" ht="50.25" customHeight="1" x14ac:dyDescent="0.2">
      <c r="A38" s="14">
        <v>28</v>
      </c>
      <c r="B38" s="5" t="s">
        <v>29</v>
      </c>
      <c r="C38" s="21" t="s">
        <v>31</v>
      </c>
      <c r="D38" s="16">
        <v>0</v>
      </c>
      <c r="E38" s="16">
        <f t="shared" ref="E38:I38" si="10">E27/E37*100</f>
        <v>0</v>
      </c>
      <c r="F38" s="16">
        <f t="shared" si="10"/>
        <v>0</v>
      </c>
      <c r="G38" s="16">
        <f t="shared" si="10"/>
        <v>0</v>
      </c>
      <c r="H38" s="16">
        <f t="shared" si="10"/>
        <v>0</v>
      </c>
      <c r="I38" s="16">
        <f t="shared" si="10"/>
        <v>0</v>
      </c>
      <c r="J38" s="17">
        <f>E38+F38+G38</f>
        <v>0</v>
      </c>
      <c r="K38" s="17">
        <f t="shared" si="5"/>
        <v>0</v>
      </c>
    </row>
    <row r="39" spans="1:12" ht="22.5" hidden="1" customHeight="1" x14ac:dyDescent="0.2">
      <c r="A39" s="40">
        <v>29</v>
      </c>
      <c r="B39" s="41" t="s">
        <v>37</v>
      </c>
      <c r="C39" s="23" t="s">
        <v>31</v>
      </c>
      <c r="D39" s="23"/>
      <c r="E39" s="22" t="e">
        <f>D39-(E33*1000000/12/E31)</f>
        <v>#DIV/0!</v>
      </c>
      <c r="F39" s="22" t="e">
        <f>E39-((F33-E33)*1000000/12/F31)</f>
        <v>#DIV/0!</v>
      </c>
      <c r="G39" s="22" t="e">
        <f>F39-((G33-F33)*1000000/12/G31)</f>
        <v>#DIV/0!</v>
      </c>
      <c r="H39" s="22" t="e">
        <f>G39-((H33-G33)*1000000/12/H31)</f>
        <v>#DIV/0!</v>
      </c>
      <c r="I39" s="22" t="e">
        <f>H39-((I33-H33)*1000000/12/I31)-0.1</f>
        <v>#DIV/0!</v>
      </c>
      <c r="J39" s="17"/>
      <c r="K39" s="17"/>
    </row>
    <row r="40" spans="1:12" ht="33" hidden="1" customHeight="1" x14ac:dyDescent="0.2">
      <c r="A40" s="40">
        <v>30</v>
      </c>
      <c r="B40" s="41" t="s">
        <v>44</v>
      </c>
      <c r="C40" s="23" t="s">
        <v>31</v>
      </c>
      <c r="D40" s="23"/>
      <c r="E40" s="22" t="e">
        <f>E39+E8</f>
        <v>#DIV/0!</v>
      </c>
      <c r="F40" s="22" t="e">
        <f>F39+F8</f>
        <v>#DIV/0!</v>
      </c>
      <c r="G40" s="22" t="e">
        <f>G39+G8</f>
        <v>#DIV/0!</v>
      </c>
      <c r="H40" s="22" t="e">
        <f>H39+H8</f>
        <v>#DIV/0!</v>
      </c>
      <c r="I40" s="22" t="e">
        <f>I39+I8</f>
        <v>#DIV/0!</v>
      </c>
      <c r="J40" s="17"/>
      <c r="K40" s="17"/>
    </row>
  </sheetData>
  <mergeCells count="1">
    <mergeCell ref="G1:K1"/>
  </mergeCells>
  <pageMargins left="0.23622047244094491" right="0.23622047244094491" top="0" bottom="0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1:L41"/>
  <sheetViews>
    <sheetView zoomScale="90" zoomScaleNormal="90" workbookViewId="0">
      <pane ySplit="5" topLeftCell="A6" activePane="bottomLeft" state="frozen"/>
      <selection pane="bottomLeft" activeCell="B15" sqref="B15"/>
    </sheetView>
  </sheetViews>
  <sheetFormatPr defaultRowHeight="12.75" x14ac:dyDescent="0.2"/>
  <cols>
    <col min="1" max="1" width="5" style="30" customWidth="1"/>
    <col min="2" max="2" width="63.85546875" style="30" customWidth="1"/>
    <col min="3" max="3" width="14" style="30" customWidth="1"/>
    <col min="4" max="4" width="13.5703125" style="30" customWidth="1"/>
    <col min="5" max="5" width="14.7109375" style="30" customWidth="1"/>
    <col min="6" max="6" width="14.42578125" style="30" customWidth="1"/>
    <col min="7" max="7" width="15" style="30" customWidth="1"/>
    <col min="8" max="8" width="13.5703125" style="30" customWidth="1"/>
    <col min="9" max="9" width="15.28515625" style="30" customWidth="1"/>
    <col min="10" max="10" width="10.28515625" style="30" customWidth="1"/>
    <col min="11" max="11" width="10.5703125" style="30" customWidth="1"/>
    <col min="12" max="12" width="10.140625" style="30" bestFit="1" customWidth="1"/>
    <col min="13" max="16384" width="9.140625" style="30"/>
  </cols>
  <sheetData>
    <row r="1" spans="1:12" ht="55.5" customHeight="1" x14ac:dyDescent="0.25">
      <c r="A1" s="29"/>
      <c r="B1" s="29"/>
      <c r="C1" s="29"/>
      <c r="D1" s="29"/>
      <c r="E1" s="29"/>
      <c r="F1" s="29" t="s">
        <v>86</v>
      </c>
      <c r="G1" s="105" t="s">
        <v>89</v>
      </c>
      <c r="H1" s="106"/>
      <c r="I1" s="106"/>
      <c r="J1" s="106"/>
      <c r="K1" s="106"/>
    </row>
    <row r="2" spans="1:12" ht="15" x14ac:dyDescent="0.25">
      <c r="A2" s="29"/>
      <c r="B2" s="29"/>
      <c r="C2" s="29"/>
      <c r="D2" s="29"/>
      <c r="E2" s="31"/>
      <c r="F2" s="31"/>
      <c r="G2" s="31"/>
      <c r="H2" s="31"/>
      <c r="I2" s="29"/>
      <c r="J2" s="29"/>
      <c r="K2" s="29"/>
    </row>
    <row r="3" spans="1:12" ht="15.75" x14ac:dyDescent="0.25">
      <c r="A3" s="29"/>
      <c r="B3" s="32" t="s">
        <v>0</v>
      </c>
      <c r="C3" s="32"/>
      <c r="D3" s="29"/>
      <c r="E3" s="29"/>
      <c r="F3" s="29"/>
      <c r="G3" s="29"/>
      <c r="H3" s="29" t="s">
        <v>85</v>
      </c>
      <c r="I3" s="29"/>
      <c r="J3" s="29"/>
      <c r="K3" s="29"/>
    </row>
    <row r="4" spans="1:12" ht="3" customHeight="1" x14ac:dyDescent="0.25">
      <c r="A4" s="29"/>
      <c r="B4" s="32"/>
      <c r="C4" s="32"/>
      <c r="D4" s="29"/>
      <c r="E4" s="29"/>
      <c r="F4" s="29"/>
      <c r="G4" s="29"/>
      <c r="H4" s="29"/>
      <c r="I4" s="29"/>
      <c r="J4" s="29"/>
      <c r="K4" s="29"/>
    </row>
    <row r="5" spans="1:12" ht="37.5" customHeight="1" x14ac:dyDescent="0.2">
      <c r="A5" s="1" t="s">
        <v>1</v>
      </c>
      <c r="B5" s="1" t="s">
        <v>2</v>
      </c>
      <c r="C5" s="1" t="s">
        <v>30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32</v>
      </c>
      <c r="K5" s="1" t="s">
        <v>47</v>
      </c>
    </row>
    <row r="6" spans="1:12" ht="57" customHeight="1" x14ac:dyDescent="0.2">
      <c r="A6" s="14">
        <v>1</v>
      </c>
      <c r="B6" s="2" t="s">
        <v>78</v>
      </c>
      <c r="C6" s="44">
        <f>C7/C8</f>
        <v>74.827586206896555</v>
      </c>
      <c r="D6" s="44">
        <f>D7/D8</f>
        <v>74.896551724137936</v>
      </c>
      <c r="E6" s="44">
        <f t="shared" ref="E6:I6" si="0">E7/E8</f>
        <v>91.575562700964625</v>
      </c>
      <c r="F6" s="44">
        <f t="shared" si="0"/>
        <v>99.566666666666663</v>
      </c>
      <c r="G6" s="44">
        <f t="shared" si="0"/>
        <v>96.390728476821195</v>
      </c>
      <c r="H6" s="44">
        <f t="shared" si="0"/>
        <v>96.390728476821195</v>
      </c>
      <c r="I6" s="44">
        <f t="shared" si="0"/>
        <v>96.390728476821195</v>
      </c>
      <c r="J6" s="24" t="s">
        <v>31</v>
      </c>
      <c r="K6" s="24" t="s">
        <v>31</v>
      </c>
    </row>
    <row r="7" spans="1:12" ht="30" customHeight="1" x14ac:dyDescent="0.2">
      <c r="A7" s="86">
        <v>2</v>
      </c>
      <c r="B7" s="2" t="s">
        <v>13</v>
      </c>
      <c r="C7" s="16">
        <v>2170</v>
      </c>
      <c r="D7" s="16">
        <v>2172</v>
      </c>
      <c r="E7" s="21">
        <f>1839+477+532</f>
        <v>2848</v>
      </c>
      <c r="F7" s="21">
        <f>1976+477+534</f>
        <v>2987</v>
      </c>
      <c r="G7" s="21">
        <f>1900+477+534</f>
        <v>2911</v>
      </c>
      <c r="H7" s="21">
        <f>1900+477+534</f>
        <v>2911</v>
      </c>
      <c r="I7" s="21">
        <f>1900+477+534</f>
        <v>2911</v>
      </c>
      <c r="J7" s="24" t="s">
        <v>31</v>
      </c>
      <c r="K7" s="24" t="s">
        <v>31</v>
      </c>
    </row>
    <row r="8" spans="1:12" ht="30" customHeight="1" x14ac:dyDescent="0.2">
      <c r="A8" s="86">
        <v>3</v>
      </c>
      <c r="B8" s="2" t="s">
        <v>14</v>
      </c>
      <c r="C8" s="16">
        <v>29</v>
      </c>
      <c r="D8" s="28">
        <v>29</v>
      </c>
      <c r="E8" s="98">
        <f>8.8+20.3+2</f>
        <v>31.1</v>
      </c>
      <c r="F8" s="98">
        <f>8+20+2</f>
        <v>30</v>
      </c>
      <c r="G8" s="98">
        <f>8+20.2+2</f>
        <v>30.2</v>
      </c>
      <c r="H8" s="98">
        <f>8+20.2+2</f>
        <v>30.2</v>
      </c>
      <c r="I8" s="98">
        <f>8+20.2+2</f>
        <v>30.2</v>
      </c>
      <c r="J8" s="24" t="s">
        <v>31</v>
      </c>
      <c r="K8" s="24" t="s">
        <v>31</v>
      </c>
      <c r="L8" s="30">
        <v>3</v>
      </c>
    </row>
    <row r="9" spans="1:12" ht="30" customHeight="1" x14ac:dyDescent="0.25">
      <c r="A9" s="14">
        <v>4</v>
      </c>
      <c r="B9" s="3" t="s">
        <v>15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24" t="s">
        <v>31</v>
      </c>
      <c r="K9" s="24" t="s">
        <v>31</v>
      </c>
    </row>
    <row r="10" spans="1:12" ht="30" customHeight="1" x14ac:dyDescent="0.25">
      <c r="A10" s="14">
        <v>5</v>
      </c>
      <c r="B10" s="3" t="s">
        <v>16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24" t="s">
        <v>31</v>
      </c>
      <c r="K10" s="24" t="s">
        <v>31</v>
      </c>
    </row>
    <row r="11" spans="1:12" ht="30" customHeight="1" x14ac:dyDescent="0.25">
      <c r="A11" s="14">
        <v>6</v>
      </c>
      <c r="B11" s="3" t="s">
        <v>17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24" t="s">
        <v>31</v>
      </c>
      <c r="K11" s="24" t="s">
        <v>31</v>
      </c>
    </row>
    <row r="12" spans="1:12" ht="21" customHeight="1" x14ac:dyDescent="0.2">
      <c r="A12" s="14">
        <v>7</v>
      </c>
      <c r="B12" s="2" t="s">
        <v>72</v>
      </c>
      <c r="C12" s="16">
        <v>17416</v>
      </c>
      <c r="D12" s="21">
        <v>17416</v>
      </c>
      <c r="E12" s="21">
        <v>16957</v>
      </c>
      <c r="F12" s="21">
        <v>16759</v>
      </c>
      <c r="G12" s="21">
        <v>16759</v>
      </c>
      <c r="H12" s="21">
        <v>16759</v>
      </c>
      <c r="I12" s="21">
        <v>16759</v>
      </c>
      <c r="J12" s="24" t="s">
        <v>31</v>
      </c>
      <c r="K12" s="24" t="s">
        <v>31</v>
      </c>
    </row>
    <row r="13" spans="1:12" ht="57.75" customHeight="1" x14ac:dyDescent="0.2">
      <c r="A13" s="14">
        <v>8</v>
      </c>
      <c r="B13" s="2" t="s">
        <v>79</v>
      </c>
      <c r="C13" s="16">
        <f>C18/C16*100</f>
        <v>90.523387237002268</v>
      </c>
      <c r="D13" s="16">
        <f>D18/D16*100</f>
        <v>68.236739471838945</v>
      </c>
      <c r="E13" s="16">
        <f>E18/E16*100</f>
        <v>68.154856149835879</v>
      </c>
      <c r="F13" s="16">
        <v>90</v>
      </c>
      <c r="G13" s="16">
        <v>90</v>
      </c>
      <c r="H13" s="16">
        <v>100</v>
      </c>
      <c r="I13" s="16">
        <v>100</v>
      </c>
      <c r="J13" s="24" t="s">
        <v>31</v>
      </c>
      <c r="K13" s="24" t="s">
        <v>31</v>
      </c>
    </row>
    <row r="14" spans="1:12" ht="54.75" customHeight="1" x14ac:dyDescent="0.2">
      <c r="A14" s="14">
        <v>9</v>
      </c>
      <c r="B14" s="2" t="s">
        <v>18</v>
      </c>
      <c r="C14" s="16">
        <v>90.5</v>
      </c>
      <c r="D14" s="16">
        <v>82.7</v>
      </c>
      <c r="E14" s="16">
        <v>89.8</v>
      </c>
      <c r="F14" s="16">
        <v>85</v>
      </c>
      <c r="G14" s="16">
        <v>90</v>
      </c>
      <c r="H14" s="16">
        <v>100</v>
      </c>
      <c r="I14" s="16">
        <v>100</v>
      </c>
      <c r="J14" s="24" t="s">
        <v>31</v>
      </c>
      <c r="K14" s="24" t="s">
        <v>31</v>
      </c>
    </row>
    <row r="15" spans="1:12" ht="25.5" customHeight="1" x14ac:dyDescent="0.2">
      <c r="A15" s="14">
        <v>10</v>
      </c>
      <c r="B15" s="2" t="s">
        <v>77</v>
      </c>
      <c r="C15" s="16">
        <v>90.5</v>
      </c>
      <c r="D15" s="16">
        <v>82.7</v>
      </c>
      <c r="E15" s="16">
        <v>89.8</v>
      </c>
      <c r="F15" s="16">
        <v>85</v>
      </c>
      <c r="G15" s="16">
        <v>90</v>
      </c>
      <c r="H15" s="16">
        <v>100</v>
      </c>
      <c r="I15" s="16">
        <v>100</v>
      </c>
      <c r="J15" s="24" t="s">
        <v>31</v>
      </c>
      <c r="K15" s="24" t="s">
        <v>31</v>
      </c>
    </row>
    <row r="16" spans="1:12" ht="30" customHeight="1" x14ac:dyDescent="0.2">
      <c r="A16" s="14">
        <v>11</v>
      </c>
      <c r="B16" s="2" t="s">
        <v>83</v>
      </c>
      <c r="C16" s="16">
        <v>11502</v>
      </c>
      <c r="D16" s="21">
        <v>17256.099999999999</v>
      </c>
      <c r="E16" s="21">
        <v>18126.5</v>
      </c>
      <c r="F16" s="21">
        <v>19044.3</v>
      </c>
      <c r="G16" s="21">
        <v>19044.3</v>
      </c>
      <c r="H16" s="21">
        <v>19044.3</v>
      </c>
      <c r="I16" s="21">
        <v>19044.3</v>
      </c>
      <c r="J16" s="24" t="s">
        <v>31</v>
      </c>
      <c r="K16" s="24" t="s">
        <v>31</v>
      </c>
    </row>
    <row r="17" spans="1:12" ht="30" customHeight="1" x14ac:dyDescent="0.2">
      <c r="A17" s="14">
        <v>12</v>
      </c>
      <c r="B17" s="2" t="s">
        <v>9</v>
      </c>
      <c r="C17" s="16"/>
      <c r="D17" s="21">
        <f t="shared" ref="D17:I17" si="1">D16/C16*100</f>
        <v>150.02695183446355</v>
      </c>
      <c r="E17" s="21">
        <f t="shared" si="1"/>
        <v>105.04401342134086</v>
      </c>
      <c r="F17" s="21">
        <f t="shared" si="1"/>
        <v>105.06330510578434</v>
      </c>
      <c r="G17" s="21">
        <f>G16/F16*100</f>
        <v>100</v>
      </c>
      <c r="H17" s="21">
        <f t="shared" si="1"/>
        <v>100</v>
      </c>
      <c r="I17" s="21">
        <f t="shared" si="1"/>
        <v>100</v>
      </c>
      <c r="J17" s="24" t="s">
        <v>31</v>
      </c>
      <c r="K17" s="24" t="s">
        <v>31</v>
      </c>
    </row>
    <row r="18" spans="1:12" ht="30" customHeight="1" x14ac:dyDescent="0.2">
      <c r="A18" s="14">
        <v>13</v>
      </c>
      <c r="B18" s="2" t="s">
        <v>19</v>
      </c>
      <c r="C18" s="16">
        <v>10412</v>
      </c>
      <c r="D18" s="16">
        <v>11775</v>
      </c>
      <c r="E18" s="21">
        <v>12354.09</v>
      </c>
      <c r="F18" s="21">
        <v>12752.82</v>
      </c>
      <c r="G18" s="21">
        <v>12752.8</v>
      </c>
      <c r="H18" s="21">
        <v>12752.8</v>
      </c>
      <c r="I18" s="21">
        <v>12752.8</v>
      </c>
      <c r="J18" s="24" t="s">
        <v>31</v>
      </c>
      <c r="K18" s="24" t="s">
        <v>31</v>
      </c>
    </row>
    <row r="19" spans="1:12" ht="30" customHeight="1" x14ac:dyDescent="0.2">
      <c r="A19" s="14">
        <v>14</v>
      </c>
      <c r="B19" s="2" t="s">
        <v>9</v>
      </c>
      <c r="C19" s="8">
        <v>0</v>
      </c>
      <c r="D19" s="8">
        <f t="shared" ref="D19:I19" si="2">D18/C18*100</f>
        <v>113.09066461774874</v>
      </c>
      <c r="E19" s="8">
        <f>E18/D18*100</f>
        <v>104.91796178343948</v>
      </c>
      <c r="F19" s="8">
        <f t="shared" si="2"/>
        <v>103.22751412690047</v>
      </c>
      <c r="G19" s="8">
        <f t="shared" si="2"/>
        <v>99.999843171941578</v>
      </c>
      <c r="H19" s="8">
        <f t="shared" si="2"/>
        <v>100</v>
      </c>
      <c r="I19" s="8">
        <f t="shared" si="2"/>
        <v>100</v>
      </c>
      <c r="J19" s="24" t="s">
        <v>31</v>
      </c>
      <c r="K19" s="24" t="s">
        <v>31</v>
      </c>
    </row>
    <row r="20" spans="1:12" ht="37.5" customHeight="1" x14ac:dyDescent="0.2">
      <c r="A20" s="14">
        <v>15</v>
      </c>
      <c r="B20" s="2" t="s">
        <v>84</v>
      </c>
      <c r="C20" s="9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26">
        <v>0</v>
      </c>
      <c r="K20" s="26">
        <v>0</v>
      </c>
    </row>
    <row r="21" spans="1:12" ht="16.5" customHeight="1" x14ac:dyDescent="0.2">
      <c r="A21" s="14"/>
      <c r="B21" s="2"/>
      <c r="C21" s="9"/>
      <c r="D21" s="10"/>
      <c r="E21" s="10"/>
      <c r="F21" s="10"/>
      <c r="G21" s="10"/>
      <c r="H21" s="10"/>
      <c r="I21" s="10"/>
      <c r="J21" s="26"/>
      <c r="K21" s="26"/>
    </row>
    <row r="22" spans="1:12" ht="30" customHeight="1" x14ac:dyDescent="0.2">
      <c r="A22" s="14">
        <v>16</v>
      </c>
      <c r="B22" s="2" t="s">
        <v>20</v>
      </c>
      <c r="C22" s="6">
        <v>1.302</v>
      </c>
      <c r="D22" s="7">
        <v>1.302</v>
      </c>
      <c r="E22" s="7">
        <v>1.302</v>
      </c>
      <c r="F22" s="7">
        <v>1.302</v>
      </c>
      <c r="G22" s="7">
        <v>1.302</v>
      </c>
      <c r="H22" s="7">
        <v>1.302</v>
      </c>
      <c r="I22" s="7">
        <v>1.302</v>
      </c>
      <c r="J22" s="24" t="s">
        <v>31</v>
      </c>
      <c r="K22" s="24" t="s">
        <v>31</v>
      </c>
    </row>
    <row r="23" spans="1:12" ht="30" customHeight="1" x14ac:dyDescent="0.2">
      <c r="A23" s="14">
        <v>17</v>
      </c>
      <c r="B23" s="2" t="s">
        <v>21</v>
      </c>
      <c r="C23" s="16">
        <f>(C8*12*C18*C22)/1000000</f>
        <v>4.717635552</v>
      </c>
      <c r="D23" s="16">
        <f t="shared" ref="D23:I23" si="3">(D8*12*D18*D22)/1000000</f>
        <v>5.3352054000000004</v>
      </c>
      <c r="E23" s="16">
        <f>(E8*12*E18*E22)/1000000</f>
        <v>6.0029313971759999</v>
      </c>
      <c r="F23" s="16">
        <f t="shared" si="3"/>
        <v>5.9775017903999998</v>
      </c>
      <c r="G23" s="16">
        <f t="shared" si="3"/>
        <v>6.0173423654400002</v>
      </c>
      <c r="H23" s="16">
        <f t="shared" si="3"/>
        <v>6.0173423654400002</v>
      </c>
      <c r="I23" s="16">
        <f t="shared" si="3"/>
        <v>6.0173423654400002</v>
      </c>
      <c r="J23" s="17">
        <f t="shared" ref="J23:J38" si="4">E23+F23+G23</f>
        <v>17.997775553016002</v>
      </c>
      <c r="K23" s="17">
        <f>D23+E23+F23+G23+H23+I23</f>
        <v>35.367665683896</v>
      </c>
    </row>
    <row r="24" spans="1:12" ht="30" customHeight="1" x14ac:dyDescent="0.2">
      <c r="A24" s="14">
        <v>18</v>
      </c>
      <c r="B24" s="2" t="s">
        <v>22</v>
      </c>
      <c r="C24" s="21" t="s">
        <v>31</v>
      </c>
      <c r="D24" s="21">
        <f>D23-C23</f>
        <v>0.61756984800000048</v>
      </c>
      <c r="E24" s="16">
        <f>E23-$D$23</f>
        <v>0.66772599717599945</v>
      </c>
      <c r="F24" s="16">
        <f>F23-$D$23</f>
        <v>0.64229639039999942</v>
      </c>
      <c r="G24" s="16">
        <f>G23-$D$23</f>
        <v>0.6821369654399998</v>
      </c>
      <c r="H24" s="16">
        <f>H23-$D$23</f>
        <v>0.6821369654399998</v>
      </c>
      <c r="I24" s="16">
        <f>I23-$D$23</f>
        <v>0.6821369654399998</v>
      </c>
      <c r="J24" s="17">
        <f t="shared" si="4"/>
        <v>1.9921593530159987</v>
      </c>
      <c r="K24" s="17">
        <f>E24+F24+G24+H24+I24</f>
        <v>3.3564332838959983</v>
      </c>
    </row>
    <row r="25" spans="1:12" ht="27" customHeight="1" x14ac:dyDescent="0.2">
      <c r="A25" s="14">
        <v>19</v>
      </c>
      <c r="B25" s="2" t="s">
        <v>10</v>
      </c>
      <c r="C25" s="21"/>
      <c r="D25" s="25"/>
      <c r="E25" s="25"/>
      <c r="F25" s="25"/>
      <c r="G25" s="25"/>
      <c r="H25" s="25"/>
      <c r="I25" s="25"/>
      <c r="J25" s="42"/>
      <c r="K25" s="42"/>
    </row>
    <row r="26" spans="1:12" ht="38.25" customHeight="1" x14ac:dyDescent="0.2">
      <c r="A26" s="14">
        <v>20</v>
      </c>
      <c r="B26" s="27" t="s">
        <v>74</v>
      </c>
      <c r="C26" s="21" t="s">
        <v>31</v>
      </c>
      <c r="D26" s="44">
        <v>0.23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7">
        <v>0</v>
      </c>
      <c r="K26" s="17">
        <f t="shared" ref="K26:K37" si="5">E26+F26+G26+H26+I26</f>
        <v>0</v>
      </c>
    </row>
    <row r="27" spans="1:12" ht="30" customHeight="1" x14ac:dyDescent="0.2">
      <c r="A27" s="14">
        <v>21</v>
      </c>
      <c r="B27" s="4" t="s">
        <v>23</v>
      </c>
      <c r="C27" s="21" t="s">
        <v>31</v>
      </c>
      <c r="D27" s="44">
        <v>0.23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7">
        <v>0</v>
      </c>
      <c r="K27" s="17">
        <f t="shared" si="5"/>
        <v>0</v>
      </c>
    </row>
    <row r="28" spans="1:12" ht="30" customHeight="1" x14ac:dyDescent="0.2">
      <c r="A28" s="14">
        <v>22</v>
      </c>
      <c r="B28" s="4" t="s">
        <v>24</v>
      </c>
      <c r="C28" s="21" t="s">
        <v>31</v>
      </c>
      <c r="D28" s="21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7">
        <f t="shared" si="4"/>
        <v>0</v>
      </c>
      <c r="K28" s="17">
        <f t="shared" si="5"/>
        <v>0</v>
      </c>
    </row>
    <row r="29" spans="1:12" ht="30" customHeight="1" x14ac:dyDescent="0.2">
      <c r="A29" s="14">
        <v>23</v>
      </c>
      <c r="B29" s="4" t="s">
        <v>25</v>
      </c>
      <c r="C29" s="21" t="s">
        <v>31</v>
      </c>
      <c r="D29" s="44">
        <v>0.23</v>
      </c>
      <c r="E29" s="16">
        <v>0</v>
      </c>
      <c r="F29" s="16">
        <f>E29*1.15</f>
        <v>0</v>
      </c>
      <c r="G29" s="16">
        <f>F29*1.15</f>
        <v>0</v>
      </c>
      <c r="H29" s="16">
        <f>G29*1.15</f>
        <v>0</v>
      </c>
      <c r="I29" s="16">
        <f>H29*1.15</f>
        <v>0</v>
      </c>
      <c r="J29" s="17">
        <f t="shared" si="4"/>
        <v>0</v>
      </c>
      <c r="K29" s="17">
        <f t="shared" si="5"/>
        <v>0</v>
      </c>
    </row>
    <row r="30" spans="1:12" ht="30" hidden="1" customHeight="1" x14ac:dyDescent="0.2">
      <c r="A30" s="35" t="s">
        <v>33</v>
      </c>
      <c r="B30" s="36" t="s">
        <v>39</v>
      </c>
      <c r="C30" s="23">
        <f t="shared" ref="C30:H30" si="6">C18</f>
        <v>10412</v>
      </c>
      <c r="D30" s="23">
        <f t="shared" si="6"/>
        <v>11775</v>
      </c>
      <c r="E30" s="23">
        <f t="shared" si="6"/>
        <v>12354.09</v>
      </c>
      <c r="F30" s="23">
        <f t="shared" si="6"/>
        <v>12752.82</v>
      </c>
      <c r="G30" s="23">
        <f t="shared" si="6"/>
        <v>12752.8</v>
      </c>
      <c r="H30" s="23">
        <f t="shared" si="6"/>
        <v>12752.8</v>
      </c>
      <c r="I30" s="22">
        <v>32550</v>
      </c>
      <c r="J30" s="17">
        <f>E30+F30+G30</f>
        <v>37859.71</v>
      </c>
      <c r="K30" s="17">
        <f>E30+F30+G30+H30+I30</f>
        <v>83162.509999999995</v>
      </c>
    </row>
    <row r="31" spans="1:12" ht="30" hidden="1" customHeight="1" x14ac:dyDescent="0.2">
      <c r="A31" s="35" t="s">
        <v>34</v>
      </c>
      <c r="B31" s="36" t="s">
        <v>40</v>
      </c>
      <c r="C31" s="23">
        <f>C30*0.814</f>
        <v>8475.3679999999986</v>
      </c>
      <c r="D31" s="23"/>
      <c r="E31" s="22">
        <f>D31*E30/D30</f>
        <v>0</v>
      </c>
      <c r="F31" s="22">
        <f>E31*F30/E30</f>
        <v>0</v>
      </c>
      <c r="G31" s="22">
        <f>F31*G30/F30</f>
        <v>0</v>
      </c>
      <c r="H31" s="22">
        <f>G31*H30/G30</f>
        <v>0</v>
      </c>
      <c r="I31" s="22">
        <f>H31*I30/H30</f>
        <v>0</v>
      </c>
      <c r="J31" s="17">
        <f>E31+F31+G31</f>
        <v>0</v>
      </c>
      <c r="K31" s="17">
        <f>E31+F31+G31+H31+I31</f>
        <v>0</v>
      </c>
      <c r="L31" s="33">
        <f>D31/D30</f>
        <v>0</v>
      </c>
    </row>
    <row r="32" spans="1:12" ht="45.75" hidden="1" customHeight="1" x14ac:dyDescent="0.2">
      <c r="A32" s="35" t="s">
        <v>35</v>
      </c>
      <c r="B32" s="36" t="s">
        <v>41</v>
      </c>
      <c r="C32" s="23" t="s">
        <v>31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17">
        <f>E32+F32+G32</f>
        <v>0</v>
      </c>
      <c r="K32" s="17">
        <f>E32+F32+G32+H32+I32</f>
        <v>0</v>
      </c>
    </row>
    <row r="33" spans="1:11" ht="30" hidden="1" customHeight="1" x14ac:dyDescent="0.2">
      <c r="A33" s="35" t="s">
        <v>36</v>
      </c>
      <c r="B33" s="36" t="s">
        <v>42</v>
      </c>
      <c r="C33" s="23" t="s">
        <v>31</v>
      </c>
      <c r="D33" s="22"/>
      <c r="E33" s="22">
        <f>E29-E32</f>
        <v>0</v>
      </c>
      <c r="F33" s="22">
        <f>F29-F32</f>
        <v>0</v>
      </c>
      <c r="G33" s="22">
        <f>G29-G32</f>
        <v>0</v>
      </c>
      <c r="H33" s="22">
        <f>H29-H32</f>
        <v>0</v>
      </c>
      <c r="I33" s="22">
        <f>I29-I32</f>
        <v>0</v>
      </c>
      <c r="J33" s="17">
        <f>E33+F33+G33</f>
        <v>0</v>
      </c>
      <c r="K33" s="17">
        <f>E33+F33+G33+H33+I33</f>
        <v>0</v>
      </c>
    </row>
    <row r="34" spans="1:11" ht="30" customHeight="1" x14ac:dyDescent="0.2">
      <c r="A34" s="14">
        <v>24</v>
      </c>
      <c r="B34" s="4" t="s">
        <v>26</v>
      </c>
      <c r="C34" s="21" t="s">
        <v>31</v>
      </c>
      <c r="D34" s="21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7">
        <v>0</v>
      </c>
      <c r="K34" s="17">
        <f t="shared" si="5"/>
        <v>0</v>
      </c>
    </row>
    <row r="35" spans="1:11" ht="25.5" customHeight="1" x14ac:dyDescent="0.2">
      <c r="A35" s="14">
        <v>25</v>
      </c>
      <c r="B35" s="2" t="s">
        <v>27</v>
      </c>
      <c r="C35" s="21" t="s">
        <v>31</v>
      </c>
      <c r="D35" s="21">
        <v>0.8</v>
      </c>
      <c r="E35" s="16">
        <v>0</v>
      </c>
      <c r="F35" s="21">
        <v>0.1</v>
      </c>
      <c r="G35" s="21">
        <v>0.1</v>
      </c>
      <c r="H35" s="21">
        <v>0.1</v>
      </c>
      <c r="I35" s="21">
        <v>0.1</v>
      </c>
      <c r="J35" s="17">
        <f t="shared" si="4"/>
        <v>0.2</v>
      </c>
      <c r="K35" s="17">
        <f t="shared" si="5"/>
        <v>0.4</v>
      </c>
    </row>
    <row r="36" spans="1:11" ht="59.25" customHeight="1" x14ac:dyDescent="0.2">
      <c r="A36" s="14">
        <v>26</v>
      </c>
      <c r="B36" s="2" t="s">
        <v>75</v>
      </c>
      <c r="C36" s="21" t="s">
        <v>31</v>
      </c>
      <c r="D36" s="16">
        <v>0</v>
      </c>
      <c r="E36" s="16">
        <f>E24-E26-E35</f>
        <v>0.66772599717599945</v>
      </c>
      <c r="F36" s="16">
        <f>F24-F26-F35</f>
        <v>0.54229639039999944</v>
      </c>
      <c r="G36" s="16">
        <f>G24-G26-G35</f>
        <v>0.58213696543999982</v>
      </c>
      <c r="H36" s="16">
        <f>H24-H26-H35</f>
        <v>0.58213696543999982</v>
      </c>
      <c r="I36" s="16">
        <v>0</v>
      </c>
      <c r="J36" s="17">
        <f t="shared" si="4"/>
        <v>1.7921593530159985</v>
      </c>
      <c r="K36" s="17">
        <f t="shared" si="5"/>
        <v>2.3742963184559982</v>
      </c>
    </row>
    <row r="37" spans="1:11" ht="30" customHeight="1" x14ac:dyDescent="0.2">
      <c r="A37" s="14">
        <v>27</v>
      </c>
      <c r="B37" s="2" t="s">
        <v>28</v>
      </c>
      <c r="C37" s="21" t="s">
        <v>31</v>
      </c>
      <c r="D37" s="44">
        <f t="shared" ref="D37:I37" si="7">D26+D35+D36</f>
        <v>1.03</v>
      </c>
      <c r="E37" s="44">
        <f t="shared" si="7"/>
        <v>0.66772599717599945</v>
      </c>
      <c r="F37" s="44">
        <f t="shared" si="7"/>
        <v>0.64229639039999942</v>
      </c>
      <c r="G37" s="44">
        <f t="shared" si="7"/>
        <v>0.6821369654399998</v>
      </c>
      <c r="H37" s="44">
        <f t="shared" si="7"/>
        <v>0.6821369654399998</v>
      </c>
      <c r="I37" s="44">
        <f t="shared" si="7"/>
        <v>0.1</v>
      </c>
      <c r="J37" s="83">
        <f t="shared" si="4"/>
        <v>1.9921593530159987</v>
      </c>
      <c r="K37" s="83">
        <f t="shared" si="5"/>
        <v>2.7742963184559986</v>
      </c>
    </row>
    <row r="38" spans="1:11" ht="50.25" customHeight="1" x14ac:dyDescent="0.2">
      <c r="A38" s="14">
        <v>28</v>
      </c>
      <c r="B38" s="5" t="s">
        <v>29</v>
      </c>
      <c r="C38" s="21" t="s">
        <v>31</v>
      </c>
      <c r="D38" s="16">
        <f>D27/D37*100</f>
        <v>22.330097087378643</v>
      </c>
      <c r="E38" s="16">
        <f t="shared" ref="E38:H38" si="8">E27/E37*100</f>
        <v>0</v>
      </c>
      <c r="F38" s="16">
        <f t="shared" si="8"/>
        <v>0</v>
      </c>
      <c r="G38" s="16">
        <f t="shared" si="8"/>
        <v>0</v>
      </c>
      <c r="H38" s="16">
        <f t="shared" si="8"/>
        <v>0</v>
      </c>
      <c r="I38" s="16">
        <v>0</v>
      </c>
      <c r="J38" s="17">
        <f t="shared" si="4"/>
        <v>0</v>
      </c>
      <c r="K38" s="17">
        <v>0</v>
      </c>
    </row>
    <row r="39" spans="1:11" ht="21.75" hidden="1" customHeight="1" x14ac:dyDescent="0.2">
      <c r="A39" s="40">
        <v>29</v>
      </c>
      <c r="B39" s="41" t="s">
        <v>37</v>
      </c>
      <c r="C39" s="23" t="s">
        <v>31</v>
      </c>
      <c r="D39" s="23"/>
      <c r="E39" s="22" t="e">
        <f>D39-(E33*1000000/12/E31)</f>
        <v>#DIV/0!</v>
      </c>
      <c r="F39" s="22" t="e">
        <f>E39-((F33-E33)*1000000/12/F31)</f>
        <v>#DIV/0!</v>
      </c>
      <c r="G39" s="22" t="e">
        <f>F39-((G33-F33)*1000000/12/G31)</f>
        <v>#DIV/0!</v>
      </c>
      <c r="H39" s="22" t="e">
        <f>G39-((H33-G33)*1000000/12/H31)</f>
        <v>#DIV/0!</v>
      </c>
      <c r="I39" s="22" t="e">
        <f>H39-((I33-H33)*1000000/12/I31)</f>
        <v>#DIV/0!</v>
      </c>
      <c r="J39" s="17"/>
      <c r="K39" s="17"/>
    </row>
    <row r="40" spans="1:11" ht="31.5" hidden="1" customHeight="1" x14ac:dyDescent="0.2">
      <c r="A40" s="40">
        <v>30</v>
      </c>
      <c r="B40" s="41" t="s">
        <v>45</v>
      </c>
      <c r="C40" s="23" t="s">
        <v>31</v>
      </c>
      <c r="D40" s="23">
        <f t="shared" ref="D40:I40" si="9">D8+D39</f>
        <v>29</v>
      </c>
      <c r="E40" s="23" t="e">
        <f t="shared" si="9"/>
        <v>#DIV/0!</v>
      </c>
      <c r="F40" s="23" t="e">
        <f t="shared" si="9"/>
        <v>#DIV/0!</v>
      </c>
      <c r="G40" s="23" t="e">
        <f t="shared" si="9"/>
        <v>#DIV/0!</v>
      </c>
      <c r="H40" s="23" t="e">
        <f t="shared" si="9"/>
        <v>#DIV/0!</v>
      </c>
      <c r="I40" s="23" t="e">
        <f t="shared" si="9"/>
        <v>#DIV/0!</v>
      </c>
      <c r="J40" s="17"/>
      <c r="K40" s="17"/>
    </row>
    <row r="41" spans="1:11" x14ac:dyDescent="0.2">
      <c r="E41" s="33"/>
    </row>
  </sheetData>
  <mergeCells count="1">
    <mergeCell ref="G1:K1"/>
  </mergeCells>
  <pageMargins left="0.23622047244094491" right="0.23622047244094491" top="0.31496062992125984" bottom="0.27559055118110237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workbookViewId="0">
      <selection activeCell="B33" sqref="B33:B34"/>
    </sheetView>
  </sheetViews>
  <sheetFormatPr defaultColWidth="8.85546875" defaultRowHeight="12.75" x14ac:dyDescent="0.2"/>
  <cols>
    <col min="1" max="1" width="44.85546875" style="45" customWidth="1"/>
    <col min="2" max="2" width="13.7109375" style="45" customWidth="1"/>
    <col min="3" max="6" width="10.85546875" style="45" customWidth="1"/>
    <col min="7" max="7" width="10.85546875" style="46" customWidth="1"/>
    <col min="8" max="8" width="17.28515625" style="45" bestFit="1" customWidth="1"/>
    <col min="9" max="9" width="20.85546875" style="45" customWidth="1"/>
    <col min="10" max="16384" width="8.85546875" style="45"/>
  </cols>
  <sheetData>
    <row r="1" spans="1:7" ht="12" customHeight="1" x14ac:dyDescent="0.2"/>
    <row r="2" spans="1:7" x14ac:dyDescent="0.2">
      <c r="B2" s="47"/>
      <c r="C2" s="48" t="s">
        <v>85</v>
      </c>
      <c r="D2" s="47"/>
      <c r="E2" s="47"/>
      <c r="F2" s="47"/>
      <c r="G2" s="47"/>
    </row>
    <row r="3" spans="1:7" ht="25.5" x14ac:dyDescent="0.2">
      <c r="A3" s="49"/>
      <c r="B3" s="50" t="s">
        <v>48</v>
      </c>
      <c r="C3" s="51" t="s">
        <v>49</v>
      </c>
      <c r="D3" s="51" t="s">
        <v>50</v>
      </c>
      <c r="E3" s="51" t="s">
        <v>51</v>
      </c>
      <c r="F3" s="51" t="s">
        <v>52</v>
      </c>
      <c r="G3" s="51" t="s">
        <v>53</v>
      </c>
    </row>
    <row r="4" spans="1:7" x14ac:dyDescent="0.2">
      <c r="A4" s="107" t="s">
        <v>54</v>
      </c>
      <c r="B4" s="108"/>
      <c r="C4" s="108"/>
      <c r="D4" s="108"/>
      <c r="E4" s="108"/>
      <c r="F4" s="108"/>
      <c r="G4" s="109"/>
    </row>
    <row r="5" spans="1:7" x14ac:dyDescent="0.2">
      <c r="A5" s="52" t="s">
        <v>55</v>
      </c>
      <c r="B5" s="53"/>
      <c r="C5" s="54"/>
      <c r="D5" s="54"/>
      <c r="E5" s="54"/>
      <c r="F5" s="54"/>
      <c r="G5" s="54"/>
    </row>
    <row r="6" spans="1:7" s="69" customFormat="1" ht="19.5" customHeight="1" x14ac:dyDescent="0.2">
      <c r="A6" s="55" t="s">
        <v>56</v>
      </c>
      <c r="B6" s="88">
        <v>16776</v>
      </c>
      <c r="C6" s="88">
        <v>17996.400000000001</v>
      </c>
      <c r="D6" s="88">
        <v>16501.8</v>
      </c>
      <c r="E6" s="88">
        <v>16501.8</v>
      </c>
      <c r="F6" s="88">
        <v>16501.8</v>
      </c>
      <c r="G6" s="88">
        <v>16501.8</v>
      </c>
    </row>
    <row r="7" spans="1:7" s="69" customFormat="1" ht="19.5" customHeight="1" x14ac:dyDescent="0.2">
      <c r="A7" s="70" t="s">
        <v>57</v>
      </c>
      <c r="B7" s="89">
        <v>0.79</v>
      </c>
      <c r="C7" s="89">
        <v>0.86099999999999999</v>
      </c>
      <c r="D7" s="89">
        <v>0.91200000000000003</v>
      </c>
      <c r="E7" s="89">
        <v>0.90900000000000003</v>
      </c>
      <c r="F7" s="89">
        <v>0.92700000000000005</v>
      </c>
      <c r="G7" s="89">
        <v>0.92700000000000005</v>
      </c>
    </row>
    <row r="8" spans="1:7" s="69" customFormat="1" ht="33" customHeight="1" x14ac:dyDescent="0.2">
      <c r="A8" s="71" t="s">
        <v>58</v>
      </c>
      <c r="B8" s="92">
        <f>'дошкольное '!D6</f>
        <v>13.221757322175732</v>
      </c>
      <c r="C8" s="92">
        <f>'дошкольное '!E6</f>
        <v>12.569343065693431</v>
      </c>
      <c r="D8" s="93">
        <f>'дошкольное '!F6</f>
        <v>11.890482398956975</v>
      </c>
      <c r="E8" s="93">
        <f>'дошкольное '!G6</f>
        <v>12.039735099337749</v>
      </c>
      <c r="F8" s="93">
        <f>'дошкольное '!H6</f>
        <v>12.278145695364238</v>
      </c>
      <c r="G8" s="93">
        <f>'дошкольное '!I6</f>
        <v>12.278145695364238</v>
      </c>
    </row>
    <row r="9" spans="1:7" ht="19.5" customHeight="1" x14ac:dyDescent="0.2">
      <c r="A9" s="56"/>
      <c r="B9" s="57"/>
      <c r="C9" s="57"/>
      <c r="D9" s="57"/>
      <c r="E9" s="57"/>
      <c r="F9" s="57"/>
      <c r="G9" s="57"/>
    </row>
    <row r="10" spans="1:7" s="69" customFormat="1" ht="19.5" customHeight="1" x14ac:dyDescent="0.2">
      <c r="A10" s="72" t="s">
        <v>59</v>
      </c>
      <c r="B10" s="73">
        <f>B6*12*1.302*B7/$B8/1000</f>
        <v>15.660966384000002</v>
      </c>
      <c r="C10" s="84">
        <f>C6*12*1.302*C7/$B8/1000</f>
        <v>18.310147278498231</v>
      </c>
      <c r="D10" s="84">
        <f>D6*12*1.302*D7/$B8/1000</f>
        <v>17.783990027106832</v>
      </c>
      <c r="E10" s="84">
        <f t="shared" ref="E10:G10" si="0">E6*12*1.302*E7/$B8/1000</f>
        <v>17.725490059912406</v>
      </c>
      <c r="F10" s="84">
        <f t="shared" si="0"/>
        <v>18.076489863078987</v>
      </c>
      <c r="G10" s="84">
        <f t="shared" si="0"/>
        <v>18.076489863078987</v>
      </c>
    </row>
    <row r="11" spans="1:7" s="69" customFormat="1" ht="19.5" customHeight="1" x14ac:dyDescent="0.2">
      <c r="A11" s="72" t="s">
        <v>60</v>
      </c>
      <c r="B11" s="73">
        <f t="shared" ref="B11:G11" si="1">B6*12*1.302*B7/B8/1000</f>
        <v>15.660966384000002</v>
      </c>
      <c r="C11" s="84">
        <f>C6*12*1.302*C7/C8/1000</f>
        <v>19.260539121600001</v>
      </c>
      <c r="D11" s="84">
        <f>D6*12*1.302*D7/D8/1000</f>
        <v>19.775110249440001</v>
      </c>
      <c r="E11" s="84">
        <f t="shared" si="1"/>
        <v>19.465721301599995</v>
      </c>
      <c r="F11" s="84">
        <f t="shared" si="1"/>
        <v>19.465721301600002</v>
      </c>
      <c r="G11" s="84">
        <f t="shared" si="1"/>
        <v>19.465721301600002</v>
      </c>
    </row>
    <row r="12" spans="1:7" s="69" customFormat="1" ht="27" customHeight="1" x14ac:dyDescent="0.2">
      <c r="A12" s="72" t="s">
        <v>61</v>
      </c>
      <c r="B12" s="73">
        <f t="shared" ref="B12:G12" si="2">B11-$B11</f>
        <v>0</v>
      </c>
      <c r="C12" s="84">
        <f t="shared" si="2"/>
        <v>3.5995727375999991</v>
      </c>
      <c r="D12" s="84">
        <f t="shared" si="2"/>
        <v>4.1141438654399991</v>
      </c>
      <c r="E12" s="84">
        <f t="shared" si="2"/>
        <v>3.8047549175999933</v>
      </c>
      <c r="F12" s="84">
        <f t="shared" si="2"/>
        <v>3.8047549176000004</v>
      </c>
      <c r="G12" s="84">
        <f t="shared" si="2"/>
        <v>3.8047549176000004</v>
      </c>
    </row>
    <row r="13" spans="1:7" s="69" customFormat="1" ht="27" customHeight="1" x14ac:dyDescent="0.2">
      <c r="A13" s="72" t="s">
        <v>62</v>
      </c>
      <c r="B13" s="73">
        <f>B10-B11</f>
        <v>0</v>
      </c>
      <c r="C13" s="84">
        <v>0.12</v>
      </c>
      <c r="D13" s="84">
        <v>0</v>
      </c>
      <c r="E13" s="84">
        <v>0</v>
      </c>
      <c r="F13" s="84">
        <v>0</v>
      </c>
      <c r="G13" s="84">
        <v>0</v>
      </c>
    </row>
    <row r="14" spans="1:7" s="69" customFormat="1" ht="27" customHeight="1" x14ac:dyDescent="0.2">
      <c r="A14" s="72" t="s">
        <v>63</v>
      </c>
      <c r="B14" s="73"/>
      <c r="C14" s="84">
        <f>IF(ISNUMBER(C13/C12*100),C13/C12*100,0)</f>
        <v>3.3337289936252139</v>
      </c>
      <c r="D14" s="84">
        <f>IF(ISNUMBER(D13/D12*100),D13/D12*100,0)</f>
        <v>0</v>
      </c>
      <c r="E14" s="84">
        <f>IF(ISNUMBER(E13/E12*100),E13/E12*100,0)</f>
        <v>0</v>
      </c>
      <c r="F14" s="84">
        <f>IF(ISNUMBER(F13/F12*100),F13/F12*100,0)</f>
        <v>0</v>
      </c>
      <c r="G14" s="84">
        <f>IF(ISNUMBER(G13/G12*100),G13/G12*100,0)</f>
        <v>0</v>
      </c>
    </row>
    <row r="15" spans="1:7" x14ac:dyDescent="0.2">
      <c r="A15" s="56"/>
      <c r="B15" s="60"/>
      <c r="C15" s="61"/>
      <c r="D15" s="60"/>
      <c r="E15" s="60"/>
      <c r="F15" s="60"/>
      <c r="G15" s="62"/>
    </row>
    <row r="16" spans="1:7" x14ac:dyDescent="0.2">
      <c r="A16" s="56"/>
      <c r="B16" s="60"/>
      <c r="C16" s="60"/>
      <c r="D16" s="60"/>
      <c r="E16" s="60"/>
      <c r="F16" s="60"/>
      <c r="G16" s="62"/>
    </row>
    <row r="17" spans="1:7" x14ac:dyDescent="0.2">
      <c r="A17" s="107" t="s">
        <v>64</v>
      </c>
      <c r="B17" s="108"/>
      <c r="C17" s="108"/>
      <c r="D17" s="108"/>
      <c r="E17" s="108"/>
      <c r="F17" s="108"/>
      <c r="G17" s="109"/>
    </row>
    <row r="18" spans="1:7" x14ac:dyDescent="0.2">
      <c r="A18" s="52" t="s">
        <v>55</v>
      </c>
      <c r="B18" s="53"/>
      <c r="C18" s="54"/>
      <c r="D18" s="54"/>
      <c r="E18" s="54"/>
      <c r="F18" s="54"/>
      <c r="G18" s="54"/>
    </row>
    <row r="19" spans="1:7" x14ac:dyDescent="0.2">
      <c r="A19" s="55" t="s">
        <v>56</v>
      </c>
      <c r="B19" s="90">
        <v>17082</v>
      </c>
      <c r="C19" s="90">
        <v>18171.8</v>
      </c>
      <c r="D19" s="90">
        <v>19039.400000000001</v>
      </c>
      <c r="E19" s="90">
        <v>19039.400000000001</v>
      </c>
      <c r="F19" s="90">
        <v>19039.400000000001</v>
      </c>
      <c r="G19" s="90">
        <v>19039.400000000001</v>
      </c>
    </row>
    <row r="20" spans="1:7" s="69" customFormat="1" ht="14.25" customHeight="1" x14ac:dyDescent="0.2">
      <c r="A20" s="70" t="s">
        <v>57</v>
      </c>
      <c r="B20" s="89">
        <v>1.591</v>
      </c>
      <c r="C20" s="89">
        <v>1.6439999999999999</v>
      </c>
      <c r="D20" s="91">
        <v>1.704</v>
      </c>
      <c r="E20" s="89">
        <v>1.716</v>
      </c>
      <c r="F20" s="89">
        <v>1.7649999999999999</v>
      </c>
      <c r="G20" s="89">
        <v>1.7649999999999999</v>
      </c>
    </row>
    <row r="21" spans="1:7" s="69" customFormat="1" ht="28.5" customHeight="1" x14ac:dyDescent="0.2">
      <c r="A21" s="71" t="s">
        <v>58</v>
      </c>
      <c r="B21" s="94">
        <f>'общее '!D6</f>
        <v>15.91</v>
      </c>
      <c r="C21" s="95">
        <f>'общее '!E6</f>
        <v>17.442970822281168</v>
      </c>
      <c r="D21" s="95">
        <f>'общее '!F6</f>
        <v>18.622950819672131</v>
      </c>
      <c r="E21" s="95">
        <f>'общее '!G6</f>
        <v>18.044164037854891</v>
      </c>
      <c r="F21" s="95">
        <f>'общее '!H6</f>
        <v>18.481675392670159</v>
      </c>
      <c r="G21" s="95">
        <f>'общее '!I6</f>
        <v>18.481675392670159</v>
      </c>
    </row>
    <row r="22" spans="1:7" x14ac:dyDescent="0.2">
      <c r="A22" s="58"/>
      <c r="B22" s="63"/>
      <c r="C22" s="63"/>
      <c r="D22" s="63"/>
      <c r="E22" s="63"/>
      <c r="F22" s="63"/>
      <c r="G22" s="63"/>
    </row>
    <row r="23" spans="1:7" s="69" customFormat="1" ht="14.25" customHeight="1" x14ac:dyDescent="0.2">
      <c r="A23" s="72" t="s">
        <v>59</v>
      </c>
      <c r="B23" s="84">
        <f t="shared" ref="B23:G23" si="3">B19*12*1.302*B20/$B21/1000</f>
        <v>26.688916799999998</v>
      </c>
      <c r="C23" s="84">
        <f t="shared" si="3"/>
        <v>29.337412825945943</v>
      </c>
      <c r="D23" s="84">
        <f t="shared" si="3"/>
        <v>31.859936006436207</v>
      </c>
      <c r="E23" s="84">
        <f t="shared" si="3"/>
        <v>32.084301752960407</v>
      </c>
      <c r="F23" s="84">
        <f t="shared" si="3"/>
        <v>33.000461884600881</v>
      </c>
      <c r="G23" s="84">
        <f t="shared" si="3"/>
        <v>33.000461884600881</v>
      </c>
    </row>
    <row r="24" spans="1:7" s="69" customFormat="1" ht="14.25" customHeight="1" x14ac:dyDescent="0.2">
      <c r="A24" s="72" t="s">
        <v>60</v>
      </c>
      <c r="B24" s="84">
        <f t="shared" ref="B24:G24" si="4">B19*12*1.302*B20/B21/1000</f>
        <v>26.688916799999998</v>
      </c>
      <c r="C24" s="84">
        <f t="shared" si="4"/>
        <v>26.759102151599997</v>
      </c>
      <c r="D24" s="84">
        <f t="shared" si="4"/>
        <v>27.218650082400003</v>
      </c>
      <c r="E24" s="84">
        <f t="shared" si="4"/>
        <v>28.28954779056</v>
      </c>
      <c r="F24" s="84">
        <f t="shared" si="4"/>
        <v>28.408536424799998</v>
      </c>
      <c r="G24" s="84">
        <f t="shared" si="4"/>
        <v>28.408536424799998</v>
      </c>
    </row>
    <row r="25" spans="1:7" s="69" customFormat="1" ht="26.25" customHeight="1" x14ac:dyDescent="0.2">
      <c r="A25" s="72" t="s">
        <v>61</v>
      </c>
      <c r="B25" s="84">
        <f t="shared" ref="B25:G25" si="5">B24-$B24</f>
        <v>0</v>
      </c>
      <c r="C25" s="84">
        <f t="shared" si="5"/>
        <v>7.0185351599999279E-2</v>
      </c>
      <c r="D25" s="84">
        <f t="shared" si="5"/>
        <v>0.52973328240000583</v>
      </c>
      <c r="E25" s="84">
        <f t="shared" si="5"/>
        <v>1.6006309905600027</v>
      </c>
      <c r="F25" s="84">
        <f t="shared" si="5"/>
        <v>1.7196196248</v>
      </c>
      <c r="G25" s="84">
        <f t="shared" si="5"/>
        <v>1.7196196248</v>
      </c>
    </row>
    <row r="26" spans="1:7" s="69" customFormat="1" ht="26.25" customHeight="1" x14ac:dyDescent="0.2">
      <c r="A26" s="72" t="s">
        <v>62</v>
      </c>
      <c r="B26" s="84">
        <f t="shared" ref="B26" si="6">B23-B24</f>
        <v>0</v>
      </c>
      <c r="C26" s="84">
        <v>0</v>
      </c>
      <c r="D26" s="84">
        <v>0</v>
      </c>
      <c r="E26" s="84">
        <v>0</v>
      </c>
      <c r="F26" s="84">
        <v>0</v>
      </c>
      <c r="G26" s="84">
        <v>0</v>
      </c>
    </row>
    <row r="27" spans="1:7" s="69" customFormat="1" ht="26.25" customHeight="1" x14ac:dyDescent="0.2">
      <c r="A27" s="72" t="s">
        <v>63</v>
      </c>
      <c r="B27" s="84"/>
      <c r="C27" s="84">
        <f>IF(ISNUMBER(C26/C25*100),C26/C25*100,0)</f>
        <v>0</v>
      </c>
      <c r="D27" s="84">
        <f>IF(ISNUMBER(D26/D25*100),D26/D25*100,0)</f>
        <v>0</v>
      </c>
      <c r="E27" s="84">
        <f>IF(ISNUMBER(E26/E25*100),E26/E25*100,0)</f>
        <v>0</v>
      </c>
      <c r="F27" s="84">
        <f>IF(ISNUMBER(F26/F25*100),F26/F25*100,0)</f>
        <v>0</v>
      </c>
      <c r="G27" s="84">
        <f>IF(ISNUMBER(G26/G25*100),G26/G25*100,0)</f>
        <v>0</v>
      </c>
    </row>
    <row r="28" spans="1:7" x14ac:dyDescent="0.2">
      <c r="A28" s="56"/>
      <c r="B28" s="60"/>
      <c r="C28" s="60"/>
      <c r="D28" s="60"/>
      <c r="E28" s="60"/>
      <c r="F28" s="60"/>
      <c r="G28" s="62"/>
    </row>
    <row r="29" spans="1:7" x14ac:dyDescent="0.2">
      <c r="A29" s="56"/>
      <c r="B29" s="60"/>
      <c r="C29" s="60"/>
      <c r="D29" s="60"/>
      <c r="E29" s="60"/>
      <c r="F29" s="60"/>
      <c r="G29" s="62"/>
    </row>
    <row r="30" spans="1:7" x14ac:dyDescent="0.2">
      <c r="A30" s="107" t="s">
        <v>65</v>
      </c>
      <c r="B30" s="108"/>
      <c r="C30" s="108"/>
      <c r="D30" s="108"/>
      <c r="E30" s="108"/>
      <c r="F30" s="108"/>
      <c r="G30" s="109"/>
    </row>
    <row r="31" spans="1:7" x14ac:dyDescent="0.2">
      <c r="A31" s="52" t="s">
        <v>55</v>
      </c>
      <c r="B31" s="59"/>
      <c r="C31" s="64"/>
      <c r="D31" s="64"/>
      <c r="E31" s="64"/>
      <c r="F31" s="65"/>
      <c r="G31" s="65"/>
    </row>
    <row r="32" spans="1:7" x14ac:dyDescent="0.2">
      <c r="A32" s="55" t="s">
        <v>56</v>
      </c>
      <c r="B32" s="90">
        <v>11775</v>
      </c>
      <c r="C32" s="90">
        <v>12354.09</v>
      </c>
      <c r="D32" s="90">
        <v>12752.8</v>
      </c>
      <c r="E32" s="90">
        <v>12752.82</v>
      </c>
      <c r="F32" s="90">
        <v>12752.82</v>
      </c>
      <c r="G32" s="90">
        <v>12752.82</v>
      </c>
    </row>
    <row r="33" spans="1:12" s="69" customFormat="1" ht="25.5" x14ac:dyDescent="0.2">
      <c r="A33" s="74" t="s">
        <v>66</v>
      </c>
      <c r="B33" s="103">
        <v>2.1720000000000002</v>
      </c>
      <c r="C33" s="103">
        <v>2.8479999999999999</v>
      </c>
      <c r="D33" s="103">
        <v>2.9870000000000001</v>
      </c>
      <c r="E33" s="94">
        <v>2.911</v>
      </c>
      <c r="F33" s="103">
        <v>2.911</v>
      </c>
      <c r="G33" s="94">
        <v>2.911</v>
      </c>
    </row>
    <row r="34" spans="1:12" s="69" customFormat="1" ht="39" customHeight="1" x14ac:dyDescent="0.2">
      <c r="A34" s="75" t="s">
        <v>67</v>
      </c>
      <c r="B34" s="89">
        <v>74.900000000000006</v>
      </c>
      <c r="C34" s="89">
        <v>91.58</v>
      </c>
      <c r="D34" s="89">
        <v>99.57</v>
      </c>
      <c r="E34" s="89">
        <v>96.39</v>
      </c>
      <c r="F34" s="89">
        <v>96.39</v>
      </c>
      <c r="G34" s="89">
        <v>96.39</v>
      </c>
      <c r="H34" s="82"/>
    </row>
    <row r="35" spans="1:12" x14ac:dyDescent="0.2">
      <c r="A35" s="58"/>
      <c r="B35" s="66"/>
      <c r="C35" s="67"/>
      <c r="D35" s="67"/>
      <c r="E35" s="67"/>
      <c r="F35" s="67"/>
      <c r="G35" s="68"/>
    </row>
    <row r="36" spans="1:12" s="69" customFormat="1" ht="13.5" customHeight="1" x14ac:dyDescent="0.2">
      <c r="A36" s="72" t="s">
        <v>59</v>
      </c>
      <c r="B36" s="84">
        <f t="shared" ref="B36:G36" si="7">B32*12*1.302*B33/$B34/1000</f>
        <v>5.3349597757009342</v>
      </c>
      <c r="C36" s="84">
        <f t="shared" si="7"/>
        <v>7.3394101542280374</v>
      </c>
      <c r="D36" s="84">
        <f t="shared" si="7"/>
        <v>7.9460479958130827</v>
      </c>
      <c r="E36" s="84">
        <f t="shared" si="7"/>
        <v>7.7438841619289711</v>
      </c>
      <c r="F36" s="84">
        <f t="shared" si="7"/>
        <v>7.7438841619289711</v>
      </c>
      <c r="G36" s="84">
        <f t="shared" si="7"/>
        <v>7.7438841619289711</v>
      </c>
    </row>
    <row r="37" spans="1:12" s="69" customFormat="1" ht="13.5" customHeight="1" x14ac:dyDescent="0.2">
      <c r="A37" s="72" t="s">
        <v>60</v>
      </c>
      <c r="B37" s="84">
        <f t="shared" ref="B37:G37" si="8">B32*12*1.302*B33/B34/1000</f>
        <v>5.3349597757009342</v>
      </c>
      <c r="C37" s="84">
        <f t="shared" si="8"/>
        <v>6.0026405388914617</v>
      </c>
      <c r="D37" s="104">
        <f>D32*12*1.302*D33/D34/1000</f>
        <v>5.9772923057788487</v>
      </c>
      <c r="E37" s="84">
        <f t="shared" si="8"/>
        <v>6.017397279058823</v>
      </c>
      <c r="F37" s="84">
        <f t="shared" si="8"/>
        <v>6.017397279058823</v>
      </c>
      <c r="G37" s="84">
        <f t="shared" si="8"/>
        <v>6.017397279058823</v>
      </c>
    </row>
    <row r="38" spans="1:12" s="69" customFormat="1" ht="27.75" customHeight="1" x14ac:dyDescent="0.2">
      <c r="A38" s="72" t="s">
        <v>61</v>
      </c>
      <c r="B38" s="84">
        <f t="shared" ref="B38:G38" si="9">B37-$B37</f>
        <v>0</v>
      </c>
      <c r="C38" s="84">
        <f t="shared" si="9"/>
        <v>0.66768076319052749</v>
      </c>
      <c r="D38" s="84">
        <f t="shared" si="9"/>
        <v>0.64233253007791458</v>
      </c>
      <c r="E38" s="84">
        <f t="shared" si="9"/>
        <v>0.68243750335788889</v>
      </c>
      <c r="F38" s="84">
        <f t="shared" si="9"/>
        <v>0.68243750335788889</v>
      </c>
      <c r="G38" s="84">
        <f t="shared" si="9"/>
        <v>0.68243750335788889</v>
      </c>
    </row>
    <row r="39" spans="1:12" s="69" customFormat="1" ht="25.5" x14ac:dyDescent="0.2">
      <c r="A39" s="72" t="s">
        <v>62</v>
      </c>
      <c r="B39" s="84">
        <v>0.23</v>
      </c>
      <c r="C39" s="84">
        <v>0</v>
      </c>
      <c r="D39" s="84">
        <v>0</v>
      </c>
      <c r="E39" s="84">
        <v>0</v>
      </c>
      <c r="F39" s="84">
        <v>0</v>
      </c>
      <c r="G39" s="84">
        <v>0</v>
      </c>
    </row>
    <row r="40" spans="1:12" s="69" customFormat="1" ht="25.5" x14ac:dyDescent="0.2">
      <c r="A40" s="72" t="s">
        <v>63</v>
      </c>
      <c r="B40" s="84"/>
      <c r="C40" s="84">
        <f>IF(ISNUMBER(C39/C38*100),C39/C38*100,0)</f>
        <v>0</v>
      </c>
      <c r="D40" s="84">
        <f>IF(ISNUMBER(D39/D38*100),D39/D38*100,0)</f>
        <v>0</v>
      </c>
      <c r="E40" s="84">
        <f>IF(ISNUMBER(E39/E38*100),E39/E38*100,0)</f>
        <v>0</v>
      </c>
      <c r="F40" s="84">
        <f>IF(ISNUMBER(F39/F38*100),F39/F38*100,0)</f>
        <v>0</v>
      </c>
      <c r="G40" s="84">
        <f>IF(ISNUMBER(G39/G38*100),G39/G38*100,0)</f>
        <v>0</v>
      </c>
    </row>
    <row r="41" spans="1:12" x14ac:dyDescent="0.2">
      <c r="A41" s="56"/>
      <c r="B41" s="60"/>
      <c r="C41" s="60"/>
      <c r="D41" s="60"/>
      <c r="E41" s="60"/>
      <c r="F41" s="60"/>
      <c r="G41" s="62"/>
    </row>
    <row r="42" spans="1:12" x14ac:dyDescent="0.2">
      <c r="A42" s="56"/>
      <c r="B42" s="60"/>
      <c r="C42" s="60"/>
      <c r="D42" s="60"/>
      <c r="E42" s="60"/>
      <c r="F42" s="60"/>
      <c r="G42" s="62"/>
    </row>
    <row r="43" spans="1:12" x14ac:dyDescent="0.2">
      <c r="A43" s="107" t="s">
        <v>68</v>
      </c>
      <c r="B43" s="108"/>
      <c r="C43" s="108"/>
      <c r="D43" s="108"/>
      <c r="E43" s="108"/>
      <c r="F43" s="108"/>
      <c r="G43" s="109"/>
    </row>
    <row r="45" spans="1:12" s="80" customFormat="1" ht="14.25" customHeight="1" x14ac:dyDescent="0.2">
      <c r="A45" s="81" t="s">
        <v>59</v>
      </c>
      <c r="B45" s="85">
        <f t="shared" ref="B45:G46" si="10">B10+B23+B36</f>
        <v>47.68484295970093</v>
      </c>
      <c r="C45" s="85">
        <f t="shared" si="10"/>
        <v>54.986970258672216</v>
      </c>
      <c r="D45" s="85">
        <f>D10+D23+D36</f>
        <v>57.589974029356121</v>
      </c>
      <c r="E45" s="85">
        <f t="shared" si="10"/>
        <v>57.553675974801791</v>
      </c>
      <c r="F45" s="85">
        <f t="shared" si="10"/>
        <v>58.820835909608846</v>
      </c>
      <c r="G45" s="85">
        <f t="shared" si="10"/>
        <v>58.820835909608846</v>
      </c>
      <c r="H45" s="82"/>
      <c r="I45" s="82"/>
      <c r="J45" s="82"/>
      <c r="K45" s="82"/>
      <c r="L45" s="82"/>
    </row>
    <row r="46" spans="1:12" s="80" customFormat="1" ht="14.25" customHeight="1" x14ac:dyDescent="0.2">
      <c r="A46" s="81" t="s">
        <v>60</v>
      </c>
      <c r="B46" s="85">
        <f t="shared" si="10"/>
        <v>47.68484295970093</v>
      </c>
      <c r="C46" s="85">
        <f t="shared" si="10"/>
        <v>52.022281812091457</v>
      </c>
      <c r="D46" s="85">
        <f t="shared" si="10"/>
        <v>52.971052637618854</v>
      </c>
      <c r="E46" s="85">
        <f t="shared" si="10"/>
        <v>53.772666371218818</v>
      </c>
      <c r="F46" s="85">
        <f t="shared" si="10"/>
        <v>53.89165500545883</v>
      </c>
      <c r="G46" s="85">
        <f t="shared" si="10"/>
        <v>53.89165500545883</v>
      </c>
      <c r="H46" s="82"/>
      <c r="I46" s="82"/>
      <c r="J46" s="82"/>
      <c r="K46" s="82"/>
      <c r="L46" s="82"/>
    </row>
    <row r="47" spans="1:12" s="80" customFormat="1" ht="27" customHeight="1" x14ac:dyDescent="0.2">
      <c r="A47" s="81" t="s">
        <v>61</v>
      </c>
      <c r="B47" s="85">
        <f>B12+B25+B38</f>
        <v>0</v>
      </c>
      <c r="C47" s="85">
        <f>C46-$B46</f>
        <v>4.3374388523905267</v>
      </c>
      <c r="D47" s="85">
        <f>D46-$B46</f>
        <v>5.286209677917924</v>
      </c>
      <c r="E47" s="85">
        <f>E46-$B46</f>
        <v>6.0878234115178884</v>
      </c>
      <c r="F47" s="85">
        <f>F46-$B46</f>
        <v>6.2068120457578999</v>
      </c>
      <c r="G47" s="85">
        <f>G46-$B46</f>
        <v>6.2068120457578999</v>
      </c>
      <c r="H47" s="82"/>
      <c r="I47" s="82"/>
      <c r="J47" s="82"/>
      <c r="K47" s="82"/>
      <c r="L47" s="82"/>
    </row>
    <row r="48" spans="1:12" s="80" customFormat="1" ht="25.5" x14ac:dyDescent="0.2">
      <c r="A48" s="81" t="s">
        <v>62</v>
      </c>
      <c r="B48" s="85">
        <f>B13+B26+B39</f>
        <v>0.23</v>
      </c>
      <c r="C48" s="85">
        <f>C45-C46</f>
        <v>2.9646884465807588</v>
      </c>
      <c r="D48" s="85">
        <f>D45-D46</f>
        <v>4.6189213917372669</v>
      </c>
      <c r="E48" s="85">
        <f>E45-E46</f>
        <v>3.781009603582973</v>
      </c>
      <c r="F48" s="85">
        <f>F45-F46</f>
        <v>4.9291809041500159</v>
      </c>
      <c r="G48" s="85">
        <f>G45-G46</f>
        <v>4.9291809041500159</v>
      </c>
      <c r="H48" s="82"/>
      <c r="I48" s="82"/>
      <c r="J48" s="82"/>
      <c r="K48" s="82"/>
      <c r="L48" s="82"/>
    </row>
    <row r="49" spans="1:12" s="80" customFormat="1" ht="25.5" x14ac:dyDescent="0.2">
      <c r="A49" s="81" t="s">
        <v>63</v>
      </c>
      <c r="B49" s="85"/>
      <c r="C49" s="85">
        <f>IF(ISNUMBER(C48/C47*100),C48/C47*100,0)</f>
        <v>68.351129490777879</v>
      </c>
      <c r="D49" s="85">
        <f>IF(ISNUMBER(D48/D47*100),D48/D47*100,0)</f>
        <v>87.376810099528981</v>
      </c>
      <c r="E49" s="85">
        <f>IF(ISNUMBER(E48/E47*100),E48/E47*100,0)</f>
        <v>62.107741108742957</v>
      </c>
      <c r="F49" s="85">
        <f>IF(ISNUMBER(F48/F47*100),F48/F47*100,0)</f>
        <v>79.415662465869374</v>
      </c>
      <c r="G49" s="85">
        <f>IF(ISNUMBER(G48/G47*100),G48/G47*100,0)</f>
        <v>79.415662465869374</v>
      </c>
      <c r="H49" s="82"/>
      <c r="I49" s="82"/>
      <c r="J49" s="82"/>
      <c r="K49" s="82"/>
      <c r="L49" s="82"/>
    </row>
    <row r="50" spans="1:12" x14ac:dyDescent="0.2">
      <c r="A50" s="30"/>
      <c r="B50" s="30"/>
      <c r="C50" s="30"/>
      <c r="D50" s="15"/>
      <c r="E50" s="30"/>
      <c r="F50" s="30"/>
      <c r="G50" s="79"/>
      <c r="H50" s="30"/>
    </row>
  </sheetData>
  <mergeCells count="4">
    <mergeCell ref="A4:G4"/>
    <mergeCell ref="A17:G17"/>
    <mergeCell ref="A30:G30"/>
    <mergeCell ref="A43:G43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дошкольное </vt:lpstr>
      <vt:lpstr>общее </vt:lpstr>
      <vt:lpstr>доп</vt:lpstr>
      <vt:lpstr>справочная таблица</vt:lpstr>
      <vt:lpstr>доп!Заголовки_для_печати</vt:lpstr>
      <vt:lpstr>'дошкольное '!Заголовки_для_печати</vt:lpstr>
      <vt:lpstr>'общее '!Заголовки_для_печати</vt:lpstr>
      <vt:lpstr>доп!Область_печати</vt:lpstr>
      <vt:lpstr>'дошкольное '!Область_печати</vt:lpstr>
      <vt:lpstr>'общее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u302</dc:creator>
  <cp:lastModifiedBy>User</cp:lastModifiedBy>
  <cp:lastPrinted>2016-10-04T08:23:07Z</cp:lastPrinted>
  <dcterms:created xsi:type="dcterms:W3CDTF">2013-03-05T08:09:34Z</dcterms:created>
  <dcterms:modified xsi:type="dcterms:W3CDTF">2016-10-04T08:25:29Z</dcterms:modified>
</cp:coreProperties>
</file>