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65" windowWidth="14805" windowHeight="7950" activeTab="2"/>
  </bookViews>
  <sheets>
    <sheet name="расходы" sheetId="1" r:id="rId1"/>
    <sheet name="Доходы" sheetId="2" r:id="rId2"/>
    <sheet name="Лист1" sheetId="3" r:id="rId3"/>
  </sheets>
  <calcPr calcId="152511"/>
</workbook>
</file>

<file path=xl/calcChain.xml><?xml version="1.0" encoding="utf-8"?>
<calcChain xmlns="http://schemas.openxmlformats.org/spreadsheetml/2006/main">
  <c r="G5" i="3" l="1"/>
  <c r="F5" i="3" l="1"/>
  <c r="E5" i="3"/>
  <c r="D5" i="3"/>
  <c r="C5" i="3"/>
  <c r="G26" i="3" l="1"/>
  <c r="G25" i="3" s="1"/>
  <c r="G24" i="3" s="1"/>
  <c r="G23" i="3" s="1"/>
  <c r="F25" i="3"/>
  <c r="F24" i="3" s="1"/>
  <c r="F23" i="3" s="1"/>
  <c r="E25" i="3"/>
  <c r="E24" i="3"/>
  <c r="E23" i="3" s="1"/>
  <c r="G22" i="3"/>
  <c r="G21" i="3" s="1"/>
  <c r="G20" i="3" s="1"/>
  <c r="G19" i="3" s="1"/>
  <c r="G18" i="3" s="1"/>
  <c r="D21" i="3"/>
  <c r="D20" i="3"/>
  <c r="D19" i="3" s="1"/>
  <c r="D18" i="3" s="1"/>
  <c r="F6" i="3"/>
  <c r="E6" i="3"/>
  <c r="D6" i="3"/>
  <c r="C6" i="3"/>
  <c r="C27" i="3" s="1"/>
  <c r="D27" i="3" l="1"/>
  <c r="Q219" i="2"/>
  <c r="O219" i="2"/>
  <c r="F219" i="2"/>
  <c r="D219" i="2"/>
  <c r="L219" i="2" s="1"/>
  <c r="R218" i="2"/>
  <c r="P218" i="2"/>
  <c r="O218" i="2"/>
  <c r="Q218" i="2" s="1"/>
  <c r="N218" i="2"/>
  <c r="M218" i="2"/>
  <c r="K218" i="2"/>
  <c r="J218" i="2"/>
  <c r="I218" i="2"/>
  <c r="H218" i="2"/>
  <c r="G218" i="2"/>
  <c r="F218" i="2"/>
  <c r="E218" i="2"/>
  <c r="C218" i="2"/>
  <c r="R217" i="2"/>
  <c r="P217" i="2"/>
  <c r="O217" i="2"/>
  <c r="Q217" i="2" s="1"/>
  <c r="N217" i="2"/>
  <c r="M217" i="2"/>
  <c r="K217" i="2"/>
  <c r="J217" i="2"/>
  <c r="I217" i="2"/>
  <c r="H217" i="2"/>
  <c r="G217" i="2"/>
  <c r="F217" i="2"/>
  <c r="E217" i="2"/>
  <c r="C217" i="2"/>
  <c r="Q216" i="2"/>
  <c r="O216" i="2"/>
  <c r="L216" i="2"/>
  <c r="R215" i="2"/>
  <c r="P215" i="2"/>
  <c r="N215" i="2"/>
  <c r="O215" i="2" s="1"/>
  <c r="Q215" i="2" s="1"/>
  <c r="M215" i="2"/>
  <c r="K215" i="2"/>
  <c r="J215" i="2"/>
  <c r="I215" i="2"/>
  <c r="H215" i="2"/>
  <c r="G215" i="2"/>
  <c r="F215" i="2"/>
  <c r="E215" i="2"/>
  <c r="D215" i="2"/>
  <c r="C215" i="2"/>
  <c r="L215" i="2" s="1"/>
  <c r="R214" i="2"/>
  <c r="P214" i="2"/>
  <c r="N214" i="2"/>
  <c r="M214" i="2"/>
  <c r="O214" i="2" s="1"/>
  <c r="Q214" i="2" s="1"/>
  <c r="K214" i="2"/>
  <c r="J214" i="2"/>
  <c r="I214" i="2"/>
  <c r="H214" i="2"/>
  <c r="G214" i="2"/>
  <c r="F214" i="2"/>
  <c r="E214" i="2"/>
  <c r="D214" i="2"/>
  <c r="C214" i="2"/>
  <c r="L214" i="2" s="1"/>
  <c r="Q213" i="2"/>
  <c r="O213" i="2"/>
  <c r="G213" i="2"/>
  <c r="L213" i="2" s="1"/>
  <c r="Q212" i="2"/>
  <c r="O212" i="2"/>
  <c r="K212" i="2"/>
  <c r="J212" i="2"/>
  <c r="I212" i="2"/>
  <c r="H212" i="2"/>
  <c r="G212" i="2"/>
  <c r="L212" i="2" s="1"/>
  <c r="Q211" i="2"/>
  <c r="O211" i="2"/>
  <c r="L211" i="2"/>
  <c r="R210" i="2"/>
  <c r="P210" i="2"/>
  <c r="N210" i="2"/>
  <c r="M210" i="2"/>
  <c r="O210" i="2" s="1"/>
  <c r="K210" i="2"/>
  <c r="J210" i="2"/>
  <c r="I210" i="2"/>
  <c r="I205" i="2" s="1"/>
  <c r="I139" i="2" s="1"/>
  <c r="I138" i="2" s="1"/>
  <c r="H210" i="2"/>
  <c r="G210" i="2"/>
  <c r="G205" i="2" s="1"/>
  <c r="G139" i="2" s="1"/>
  <c r="G138" i="2" s="1"/>
  <c r="F210" i="2"/>
  <c r="F205" i="2" s="1"/>
  <c r="F139" i="2" s="1"/>
  <c r="F138" i="2" s="1"/>
  <c r="E210" i="2"/>
  <c r="E205" i="2" s="1"/>
  <c r="E139" i="2" s="1"/>
  <c r="E138" i="2" s="1"/>
  <c r="D210" i="2"/>
  <c r="C210" i="2"/>
  <c r="O209" i="2"/>
  <c r="Q209" i="2" s="1"/>
  <c r="L209" i="2"/>
  <c r="R208" i="2"/>
  <c r="P208" i="2"/>
  <c r="O208" i="2"/>
  <c r="Q208" i="2" s="1"/>
  <c r="N208" i="2"/>
  <c r="M208" i="2"/>
  <c r="K208" i="2"/>
  <c r="J208" i="2"/>
  <c r="I208" i="2"/>
  <c r="H208" i="2"/>
  <c r="H205" i="2" s="1"/>
  <c r="G208" i="2"/>
  <c r="F208" i="2"/>
  <c r="E208" i="2"/>
  <c r="D208" i="2"/>
  <c r="L208" i="2" s="1"/>
  <c r="C208" i="2"/>
  <c r="L207" i="2"/>
  <c r="K206" i="2"/>
  <c r="L206" i="2" s="1"/>
  <c r="R205" i="2"/>
  <c r="N205" i="2"/>
  <c r="N139" i="2" s="1"/>
  <c r="N138" i="2" s="1"/>
  <c r="K205" i="2"/>
  <c r="C205" i="2"/>
  <c r="Q204" i="2"/>
  <c r="O204" i="2"/>
  <c r="L204" i="2"/>
  <c r="R203" i="2"/>
  <c r="P203" i="2"/>
  <c r="N203" i="2"/>
  <c r="M203" i="2"/>
  <c r="O203" i="2" s="1"/>
  <c r="Q203" i="2" s="1"/>
  <c r="K203" i="2"/>
  <c r="J203" i="2"/>
  <c r="I203" i="2"/>
  <c r="H203" i="2"/>
  <c r="G203" i="2"/>
  <c r="F203" i="2"/>
  <c r="E203" i="2"/>
  <c r="D203" i="2"/>
  <c r="C203" i="2"/>
  <c r="L203" i="2" s="1"/>
  <c r="Q202" i="2"/>
  <c r="O202" i="2"/>
  <c r="L202" i="2"/>
  <c r="R201" i="2"/>
  <c r="P201" i="2"/>
  <c r="N201" i="2"/>
  <c r="M201" i="2"/>
  <c r="O201" i="2" s="1"/>
  <c r="Q201" i="2" s="1"/>
  <c r="K201" i="2"/>
  <c r="J201" i="2"/>
  <c r="I201" i="2"/>
  <c r="H201" i="2"/>
  <c r="G201" i="2"/>
  <c r="F201" i="2"/>
  <c r="E201" i="2"/>
  <c r="D201" i="2"/>
  <c r="L201" i="2" s="1"/>
  <c r="C201" i="2"/>
  <c r="O200" i="2"/>
  <c r="Q200" i="2" s="1"/>
  <c r="L200" i="2"/>
  <c r="R199" i="2"/>
  <c r="P199" i="2"/>
  <c r="O199" i="2"/>
  <c r="Q199" i="2" s="1"/>
  <c r="N199" i="2"/>
  <c r="M199" i="2"/>
  <c r="K199" i="2"/>
  <c r="J199" i="2"/>
  <c r="I199" i="2"/>
  <c r="H199" i="2"/>
  <c r="G199" i="2"/>
  <c r="F199" i="2"/>
  <c r="E199" i="2"/>
  <c r="D199" i="2"/>
  <c r="L199" i="2" s="1"/>
  <c r="C199" i="2"/>
  <c r="O198" i="2"/>
  <c r="Q198" i="2" s="1"/>
  <c r="L198" i="2"/>
  <c r="R197" i="2"/>
  <c r="P197" i="2"/>
  <c r="O197" i="2"/>
  <c r="Q197" i="2" s="1"/>
  <c r="N197" i="2"/>
  <c r="M197" i="2"/>
  <c r="K197" i="2"/>
  <c r="K184" i="2" s="1"/>
  <c r="J197" i="2"/>
  <c r="I197" i="2"/>
  <c r="H197" i="2"/>
  <c r="G197" i="2"/>
  <c r="F197" i="2"/>
  <c r="E197" i="2"/>
  <c r="D197" i="2"/>
  <c r="C197" i="2"/>
  <c r="L197" i="2" s="1"/>
  <c r="Q196" i="2"/>
  <c r="O196" i="2"/>
  <c r="L196" i="2"/>
  <c r="R195" i="2"/>
  <c r="P195" i="2"/>
  <c r="N195" i="2"/>
  <c r="M195" i="2"/>
  <c r="O195" i="2" s="1"/>
  <c r="Q195" i="2" s="1"/>
  <c r="K195" i="2"/>
  <c r="J195" i="2"/>
  <c r="I195" i="2"/>
  <c r="H195" i="2"/>
  <c r="G195" i="2"/>
  <c r="E195" i="2"/>
  <c r="D195" i="2"/>
  <c r="C195" i="2"/>
  <c r="L195" i="2" s="1"/>
  <c r="O194" i="2"/>
  <c r="Q194" i="2" s="1"/>
  <c r="L194" i="2"/>
  <c r="R193" i="2"/>
  <c r="P193" i="2"/>
  <c r="P184" i="2" s="1"/>
  <c r="O193" i="2"/>
  <c r="Q193" i="2" s="1"/>
  <c r="N193" i="2"/>
  <c r="M193" i="2"/>
  <c r="K193" i="2"/>
  <c r="J193" i="2"/>
  <c r="I193" i="2"/>
  <c r="H193" i="2"/>
  <c r="H184" i="2" s="1"/>
  <c r="G193" i="2"/>
  <c r="F193" i="2"/>
  <c r="E193" i="2"/>
  <c r="D193" i="2"/>
  <c r="L193" i="2" s="1"/>
  <c r="C193" i="2"/>
  <c r="O192" i="2"/>
  <c r="Q192" i="2" s="1"/>
  <c r="L192" i="2"/>
  <c r="Q191" i="2"/>
  <c r="O191" i="2"/>
  <c r="L191" i="2"/>
  <c r="Q190" i="2"/>
  <c r="O190" i="2"/>
  <c r="L190" i="2"/>
  <c r="O189" i="2"/>
  <c r="Q189" i="2" s="1"/>
  <c r="L189" i="2"/>
  <c r="O188" i="2"/>
  <c r="Q188" i="2" s="1"/>
  <c r="L188" i="2"/>
  <c r="Q187" i="2"/>
  <c r="O187" i="2"/>
  <c r="L187" i="2"/>
  <c r="R186" i="2"/>
  <c r="P186" i="2"/>
  <c r="N186" i="2"/>
  <c r="M186" i="2"/>
  <c r="O186" i="2" s="1"/>
  <c r="Q186" i="2" s="1"/>
  <c r="K186" i="2"/>
  <c r="J186" i="2"/>
  <c r="I186" i="2"/>
  <c r="H186" i="2"/>
  <c r="G186" i="2"/>
  <c r="F186" i="2"/>
  <c r="E186" i="2"/>
  <c r="D186" i="2"/>
  <c r="C186" i="2"/>
  <c r="L186" i="2" s="1"/>
  <c r="R185" i="2"/>
  <c r="P185" i="2"/>
  <c r="N185" i="2"/>
  <c r="M185" i="2"/>
  <c r="O185" i="2" s="1"/>
  <c r="Q185" i="2" s="1"/>
  <c r="K185" i="2"/>
  <c r="J185" i="2"/>
  <c r="I185" i="2"/>
  <c r="H185" i="2"/>
  <c r="G185" i="2"/>
  <c r="F185" i="2"/>
  <c r="E185" i="2"/>
  <c r="D185" i="2"/>
  <c r="C185" i="2"/>
  <c r="L185" i="2" s="1"/>
  <c r="R184" i="2"/>
  <c r="N184" i="2"/>
  <c r="M184" i="2"/>
  <c r="O184" i="2" s="1"/>
  <c r="Q184" i="2" s="1"/>
  <c r="J184" i="2"/>
  <c r="I184" i="2"/>
  <c r="G184" i="2"/>
  <c r="F184" i="2"/>
  <c r="E184" i="2"/>
  <c r="C184" i="2"/>
  <c r="Q183" i="2"/>
  <c r="O183" i="2"/>
  <c r="L183" i="2"/>
  <c r="O182" i="2"/>
  <c r="Q182" i="2" s="1"/>
  <c r="L182" i="2"/>
  <c r="O181" i="2"/>
  <c r="Q181" i="2" s="1"/>
  <c r="L181" i="2"/>
  <c r="Q180" i="2"/>
  <c r="O180" i="2"/>
  <c r="L180" i="2"/>
  <c r="Q179" i="2"/>
  <c r="O179" i="2"/>
  <c r="L179" i="2"/>
  <c r="O178" i="2"/>
  <c r="Q178" i="2" s="1"/>
  <c r="L178" i="2"/>
  <c r="R177" i="2"/>
  <c r="O177" i="2"/>
  <c r="Q177" i="2" s="1"/>
  <c r="M177" i="2"/>
  <c r="C177" i="2"/>
  <c r="L177" i="2" s="1"/>
  <c r="Q176" i="2"/>
  <c r="O176" i="2"/>
  <c r="L176" i="2"/>
  <c r="O175" i="2"/>
  <c r="Q175" i="2" s="1"/>
  <c r="L175" i="2"/>
  <c r="O174" i="2"/>
  <c r="Q174" i="2" s="1"/>
  <c r="L174" i="2"/>
  <c r="C174" i="2"/>
  <c r="O173" i="2"/>
  <c r="Q173" i="2" s="1"/>
  <c r="L173" i="2"/>
  <c r="Q172" i="2"/>
  <c r="O172" i="2"/>
  <c r="L172" i="2"/>
  <c r="Q171" i="2"/>
  <c r="O171" i="2"/>
  <c r="L171" i="2"/>
  <c r="O170" i="2"/>
  <c r="Q170" i="2" s="1"/>
  <c r="L170" i="2"/>
  <c r="R169" i="2"/>
  <c r="P169" i="2"/>
  <c r="N169" i="2"/>
  <c r="M169" i="2"/>
  <c r="O169" i="2" s="1"/>
  <c r="Q169" i="2" s="1"/>
  <c r="K169" i="2"/>
  <c r="J169" i="2"/>
  <c r="I169" i="2"/>
  <c r="H169" i="2"/>
  <c r="G169" i="2"/>
  <c r="F169" i="2"/>
  <c r="E169" i="2"/>
  <c r="D169" i="2"/>
  <c r="L169" i="2" s="1"/>
  <c r="C169" i="2"/>
  <c r="R168" i="2"/>
  <c r="P168" i="2"/>
  <c r="O168" i="2"/>
  <c r="Q168" i="2" s="1"/>
  <c r="N168" i="2"/>
  <c r="M168" i="2"/>
  <c r="K168" i="2"/>
  <c r="J168" i="2"/>
  <c r="I168" i="2"/>
  <c r="H168" i="2"/>
  <c r="G168" i="2"/>
  <c r="F168" i="2"/>
  <c r="E168" i="2"/>
  <c r="D168" i="2"/>
  <c r="L168" i="2" s="1"/>
  <c r="C168" i="2"/>
  <c r="O167" i="2"/>
  <c r="Q167" i="2" s="1"/>
  <c r="L167" i="2"/>
  <c r="R166" i="2"/>
  <c r="P166" i="2"/>
  <c r="O166" i="2"/>
  <c r="Q166" i="2" s="1"/>
  <c r="N166" i="2"/>
  <c r="M166" i="2"/>
  <c r="K166" i="2"/>
  <c r="J166" i="2"/>
  <c r="I166" i="2"/>
  <c r="H166" i="2"/>
  <c r="G166" i="2"/>
  <c r="F166" i="2"/>
  <c r="E166" i="2"/>
  <c r="D166" i="2"/>
  <c r="C166" i="2"/>
  <c r="L166" i="2" s="1"/>
  <c r="Q165" i="2"/>
  <c r="O165" i="2"/>
  <c r="L165" i="2"/>
  <c r="R164" i="2"/>
  <c r="P164" i="2"/>
  <c r="N164" i="2"/>
  <c r="M164" i="2"/>
  <c r="O164" i="2" s="1"/>
  <c r="Q164" i="2" s="1"/>
  <c r="K164" i="2"/>
  <c r="J164" i="2"/>
  <c r="I164" i="2"/>
  <c r="H164" i="2"/>
  <c r="G164" i="2"/>
  <c r="F164" i="2"/>
  <c r="E164" i="2"/>
  <c r="D164" i="2"/>
  <c r="C164" i="2"/>
  <c r="L164" i="2" s="1"/>
  <c r="Q163" i="2"/>
  <c r="O163" i="2"/>
  <c r="L163" i="2"/>
  <c r="R162" i="2"/>
  <c r="P162" i="2"/>
  <c r="N162" i="2"/>
  <c r="M162" i="2"/>
  <c r="O162" i="2" s="1"/>
  <c r="Q162" i="2" s="1"/>
  <c r="K162" i="2"/>
  <c r="J162" i="2"/>
  <c r="I162" i="2"/>
  <c r="H162" i="2"/>
  <c r="G162" i="2"/>
  <c r="F162" i="2"/>
  <c r="E162" i="2"/>
  <c r="D162" i="2"/>
  <c r="C162" i="2"/>
  <c r="L162" i="2" s="1"/>
  <c r="O161" i="2"/>
  <c r="Q161" i="2" s="1"/>
  <c r="L161" i="2"/>
  <c r="R160" i="2"/>
  <c r="P160" i="2"/>
  <c r="N160" i="2"/>
  <c r="M160" i="2"/>
  <c r="O160" i="2" s="1"/>
  <c r="Q160" i="2" s="1"/>
  <c r="K160" i="2"/>
  <c r="J160" i="2"/>
  <c r="I160" i="2"/>
  <c r="H160" i="2"/>
  <c r="G160" i="2"/>
  <c r="F160" i="2"/>
  <c r="E160" i="2"/>
  <c r="D160" i="2"/>
  <c r="L160" i="2" s="1"/>
  <c r="C160" i="2"/>
  <c r="O159" i="2"/>
  <c r="Q159" i="2" s="1"/>
  <c r="L159" i="2"/>
  <c r="R158" i="2"/>
  <c r="P158" i="2"/>
  <c r="O158" i="2"/>
  <c r="Q158" i="2" s="1"/>
  <c r="N158" i="2"/>
  <c r="M158" i="2"/>
  <c r="K158" i="2"/>
  <c r="J158" i="2"/>
  <c r="I158" i="2"/>
  <c r="H158" i="2"/>
  <c r="G158" i="2"/>
  <c r="F158" i="2"/>
  <c r="E158" i="2"/>
  <c r="D158" i="2"/>
  <c r="C158" i="2"/>
  <c r="L158" i="2" s="1"/>
  <c r="R157" i="2"/>
  <c r="R156" i="2" s="1"/>
  <c r="R147" i="2" s="1"/>
  <c r="R139" i="2" s="1"/>
  <c r="R138" i="2" s="1"/>
  <c r="O157" i="2"/>
  <c r="Q157" i="2" s="1"/>
  <c r="L157" i="2"/>
  <c r="C157" i="2"/>
  <c r="P156" i="2"/>
  <c r="N156" i="2"/>
  <c r="M156" i="2"/>
  <c r="O156" i="2" s="1"/>
  <c r="Q156" i="2" s="1"/>
  <c r="K156" i="2"/>
  <c r="J156" i="2"/>
  <c r="I156" i="2"/>
  <c r="H156" i="2"/>
  <c r="G156" i="2"/>
  <c r="F156" i="2"/>
  <c r="E156" i="2"/>
  <c r="D156" i="2"/>
  <c r="L156" i="2" s="1"/>
  <c r="C156" i="2"/>
  <c r="M155" i="2"/>
  <c r="O155" i="2" s="1"/>
  <c r="Q155" i="2" s="1"/>
  <c r="L155" i="2"/>
  <c r="C155" i="2"/>
  <c r="R154" i="2"/>
  <c r="P154" i="2"/>
  <c r="N154" i="2"/>
  <c r="M154" i="2"/>
  <c r="O154" i="2" s="1"/>
  <c r="Q154" i="2" s="1"/>
  <c r="K154" i="2"/>
  <c r="J154" i="2"/>
  <c r="I154" i="2"/>
  <c r="H154" i="2"/>
  <c r="G154" i="2"/>
  <c r="F154" i="2"/>
  <c r="E154" i="2"/>
  <c r="D154" i="2"/>
  <c r="L154" i="2" s="1"/>
  <c r="C154" i="2"/>
  <c r="O153" i="2"/>
  <c r="Q153" i="2" s="1"/>
  <c r="L153" i="2"/>
  <c r="R152" i="2"/>
  <c r="P152" i="2"/>
  <c r="N152" i="2"/>
  <c r="M152" i="2"/>
  <c r="O152" i="2" s="1"/>
  <c r="Q152" i="2" s="1"/>
  <c r="K152" i="2"/>
  <c r="J152" i="2"/>
  <c r="I152" i="2"/>
  <c r="H152" i="2"/>
  <c r="G152" i="2"/>
  <c r="F152" i="2"/>
  <c r="E152" i="2"/>
  <c r="D152" i="2"/>
  <c r="L152" i="2" s="1"/>
  <c r="C152" i="2"/>
  <c r="O151" i="2"/>
  <c r="Q151" i="2" s="1"/>
  <c r="L151" i="2"/>
  <c r="R150" i="2"/>
  <c r="P150" i="2"/>
  <c r="O150" i="2"/>
  <c r="Q150" i="2" s="1"/>
  <c r="N150" i="2"/>
  <c r="M150" i="2"/>
  <c r="K150" i="2"/>
  <c r="J150" i="2"/>
  <c r="I150" i="2"/>
  <c r="H150" i="2"/>
  <c r="G150" i="2"/>
  <c r="F150" i="2"/>
  <c r="E150" i="2"/>
  <c r="D150" i="2"/>
  <c r="C150" i="2"/>
  <c r="L150" i="2" s="1"/>
  <c r="Q149" i="2"/>
  <c r="O149" i="2"/>
  <c r="L149" i="2"/>
  <c r="R148" i="2"/>
  <c r="P148" i="2"/>
  <c r="N148" i="2"/>
  <c r="M148" i="2"/>
  <c r="O148" i="2" s="1"/>
  <c r="Q148" i="2" s="1"/>
  <c r="K148" i="2"/>
  <c r="J148" i="2"/>
  <c r="I148" i="2"/>
  <c r="H148" i="2"/>
  <c r="G148" i="2"/>
  <c r="F148" i="2"/>
  <c r="E148" i="2"/>
  <c r="D148" i="2"/>
  <c r="C148" i="2"/>
  <c r="L148" i="2" s="1"/>
  <c r="P147" i="2"/>
  <c r="N147" i="2"/>
  <c r="M147" i="2"/>
  <c r="O147" i="2" s="1"/>
  <c r="Q147" i="2" s="1"/>
  <c r="K147" i="2"/>
  <c r="J147" i="2"/>
  <c r="I147" i="2"/>
  <c r="H147" i="2"/>
  <c r="G147" i="2"/>
  <c r="F147" i="2"/>
  <c r="E147" i="2"/>
  <c r="D147" i="2"/>
  <c r="C147" i="2"/>
  <c r="L147" i="2" s="1"/>
  <c r="Q146" i="2"/>
  <c r="O146" i="2"/>
  <c r="L146" i="2"/>
  <c r="R145" i="2"/>
  <c r="P145" i="2"/>
  <c r="N145" i="2"/>
  <c r="M145" i="2"/>
  <c r="O145" i="2" s="1"/>
  <c r="Q145" i="2" s="1"/>
  <c r="K145" i="2"/>
  <c r="J145" i="2"/>
  <c r="I145" i="2"/>
  <c r="H145" i="2"/>
  <c r="G145" i="2"/>
  <c r="F145" i="2"/>
  <c r="E145" i="2"/>
  <c r="D145" i="2"/>
  <c r="L145" i="2" s="1"/>
  <c r="C145" i="2"/>
  <c r="O144" i="2"/>
  <c r="Q144" i="2" s="1"/>
  <c r="L144" i="2"/>
  <c r="I144" i="2"/>
  <c r="R143" i="2"/>
  <c r="P143" i="2"/>
  <c r="N143" i="2"/>
  <c r="M143" i="2"/>
  <c r="O143" i="2" s="1"/>
  <c r="Q143" i="2" s="1"/>
  <c r="K143" i="2"/>
  <c r="J143" i="2"/>
  <c r="I143" i="2"/>
  <c r="H143" i="2"/>
  <c r="G143" i="2"/>
  <c r="F143" i="2"/>
  <c r="E143" i="2"/>
  <c r="D143" i="2"/>
  <c r="L143" i="2" s="1"/>
  <c r="C143" i="2"/>
  <c r="O142" i="2"/>
  <c r="Q142" i="2" s="1"/>
  <c r="L142" i="2"/>
  <c r="R141" i="2"/>
  <c r="P141" i="2"/>
  <c r="O141" i="2"/>
  <c r="Q141" i="2" s="1"/>
  <c r="N141" i="2"/>
  <c r="M141" i="2"/>
  <c r="K141" i="2"/>
  <c r="J141" i="2"/>
  <c r="I141" i="2"/>
  <c r="H141" i="2"/>
  <c r="G141" i="2"/>
  <c r="F141" i="2"/>
  <c r="E141" i="2"/>
  <c r="D141" i="2"/>
  <c r="C141" i="2"/>
  <c r="L141" i="2" s="1"/>
  <c r="R140" i="2"/>
  <c r="P140" i="2"/>
  <c r="O140" i="2"/>
  <c r="Q140" i="2" s="1"/>
  <c r="N140" i="2"/>
  <c r="M140" i="2"/>
  <c r="K140" i="2"/>
  <c r="J140" i="2"/>
  <c r="I140" i="2"/>
  <c r="H140" i="2"/>
  <c r="G140" i="2"/>
  <c r="F140" i="2"/>
  <c r="E140" i="2"/>
  <c r="D140" i="2"/>
  <c r="C140" i="2"/>
  <c r="L140" i="2" s="1"/>
  <c r="C139" i="2"/>
  <c r="C138" i="2" s="1"/>
  <c r="Q137" i="2"/>
  <c r="O137" i="2"/>
  <c r="L137" i="2"/>
  <c r="R136" i="2"/>
  <c r="P136" i="2"/>
  <c r="N136" i="2"/>
  <c r="M136" i="2"/>
  <c r="O136" i="2" s="1"/>
  <c r="Q136" i="2" s="1"/>
  <c r="K136" i="2"/>
  <c r="J136" i="2"/>
  <c r="I136" i="2"/>
  <c r="H136" i="2"/>
  <c r="G136" i="2"/>
  <c r="F136" i="2"/>
  <c r="E136" i="2"/>
  <c r="D136" i="2"/>
  <c r="C136" i="2"/>
  <c r="L136" i="2" s="1"/>
  <c r="R135" i="2"/>
  <c r="P135" i="2"/>
  <c r="N135" i="2"/>
  <c r="M135" i="2"/>
  <c r="O135" i="2" s="1"/>
  <c r="Q135" i="2" s="1"/>
  <c r="K135" i="2"/>
  <c r="J135" i="2"/>
  <c r="I135" i="2"/>
  <c r="H135" i="2"/>
  <c r="G135" i="2"/>
  <c r="F135" i="2"/>
  <c r="E135" i="2"/>
  <c r="D135" i="2"/>
  <c r="C135" i="2"/>
  <c r="L135" i="2" s="1"/>
  <c r="Q134" i="2"/>
  <c r="O134" i="2"/>
  <c r="L134" i="2"/>
  <c r="O133" i="2"/>
  <c r="Q133" i="2" s="1"/>
  <c r="L133" i="2"/>
  <c r="R132" i="2"/>
  <c r="P132" i="2"/>
  <c r="N132" i="2"/>
  <c r="O132" i="2" s="1"/>
  <c r="Q132" i="2" s="1"/>
  <c r="M132" i="2"/>
  <c r="K132" i="2"/>
  <c r="J132" i="2"/>
  <c r="I132" i="2"/>
  <c r="H132" i="2"/>
  <c r="G132" i="2"/>
  <c r="F132" i="2"/>
  <c r="E132" i="2"/>
  <c r="D132" i="2"/>
  <c r="C132" i="2"/>
  <c r="L132" i="2" s="1"/>
  <c r="R131" i="2"/>
  <c r="P131" i="2"/>
  <c r="O131" i="2"/>
  <c r="Q131" i="2" s="1"/>
  <c r="N131" i="2"/>
  <c r="M131" i="2"/>
  <c r="K131" i="2"/>
  <c r="J131" i="2"/>
  <c r="I131" i="2"/>
  <c r="H131" i="2"/>
  <c r="G131" i="2"/>
  <c r="F131" i="2"/>
  <c r="E131" i="2"/>
  <c r="D131" i="2"/>
  <c r="C131" i="2"/>
  <c r="L131" i="2" s="1"/>
  <c r="L130" i="2"/>
  <c r="K129" i="2"/>
  <c r="L129" i="2" s="1"/>
  <c r="O127" i="2"/>
  <c r="Q127" i="2" s="1"/>
  <c r="L127" i="2"/>
  <c r="O126" i="2"/>
  <c r="Q126" i="2" s="1"/>
  <c r="L126" i="2"/>
  <c r="R125" i="2"/>
  <c r="P125" i="2"/>
  <c r="N125" i="2"/>
  <c r="O125" i="2" s="1"/>
  <c r="Q125" i="2" s="1"/>
  <c r="M125" i="2"/>
  <c r="K125" i="2"/>
  <c r="J125" i="2"/>
  <c r="I125" i="2"/>
  <c r="H125" i="2"/>
  <c r="G125" i="2"/>
  <c r="F125" i="2"/>
  <c r="E125" i="2"/>
  <c r="D125" i="2"/>
  <c r="C125" i="2"/>
  <c r="L125" i="2" s="1"/>
  <c r="L124" i="2"/>
  <c r="K123" i="2"/>
  <c r="L123" i="2" s="1"/>
  <c r="O122" i="2"/>
  <c r="Q122" i="2" s="1"/>
  <c r="L122" i="2"/>
  <c r="R121" i="2"/>
  <c r="P121" i="2"/>
  <c r="N121" i="2"/>
  <c r="M121" i="2"/>
  <c r="O121" i="2" s="1"/>
  <c r="Q121" i="2" s="1"/>
  <c r="K121" i="2"/>
  <c r="J121" i="2"/>
  <c r="I121" i="2"/>
  <c r="H121" i="2"/>
  <c r="G121" i="2"/>
  <c r="F121" i="2"/>
  <c r="E121" i="2"/>
  <c r="D121" i="2"/>
  <c r="C121" i="2"/>
  <c r="L121" i="2" s="1"/>
  <c r="R120" i="2"/>
  <c r="O120" i="2"/>
  <c r="Q120" i="2" s="1"/>
  <c r="M120" i="2"/>
  <c r="C120" i="2"/>
  <c r="L120" i="2" s="1"/>
  <c r="R119" i="2"/>
  <c r="P119" i="2"/>
  <c r="N119" i="2"/>
  <c r="O119" i="2" s="1"/>
  <c r="Q119" i="2" s="1"/>
  <c r="M119" i="2"/>
  <c r="K119" i="2"/>
  <c r="J119" i="2"/>
  <c r="I119" i="2"/>
  <c r="H119" i="2"/>
  <c r="G119" i="2"/>
  <c r="F119" i="2"/>
  <c r="E119" i="2"/>
  <c r="D119" i="2"/>
  <c r="C119" i="2"/>
  <c r="L119" i="2" s="1"/>
  <c r="Q118" i="2"/>
  <c r="O118" i="2"/>
  <c r="L118" i="2"/>
  <c r="R117" i="2"/>
  <c r="P117" i="2"/>
  <c r="N117" i="2"/>
  <c r="M117" i="2"/>
  <c r="O117" i="2" s="1"/>
  <c r="Q117" i="2" s="1"/>
  <c r="K117" i="2"/>
  <c r="J117" i="2"/>
  <c r="I117" i="2"/>
  <c r="H117" i="2"/>
  <c r="G117" i="2"/>
  <c r="F117" i="2"/>
  <c r="E117" i="2"/>
  <c r="D117" i="2"/>
  <c r="C117" i="2"/>
  <c r="L117" i="2" s="1"/>
  <c r="O116" i="2"/>
  <c r="Q116" i="2" s="1"/>
  <c r="L116" i="2"/>
  <c r="R115" i="2"/>
  <c r="P115" i="2"/>
  <c r="N115" i="2"/>
  <c r="M115" i="2"/>
  <c r="O115" i="2" s="1"/>
  <c r="Q115" i="2" s="1"/>
  <c r="K115" i="2"/>
  <c r="J115" i="2"/>
  <c r="I115" i="2"/>
  <c r="H115" i="2"/>
  <c r="G115" i="2"/>
  <c r="F115" i="2"/>
  <c r="E115" i="2"/>
  <c r="D115" i="2"/>
  <c r="C115" i="2"/>
  <c r="L115" i="2" s="1"/>
  <c r="O114" i="2"/>
  <c r="Q114" i="2" s="1"/>
  <c r="L114" i="2"/>
  <c r="R113" i="2"/>
  <c r="P113" i="2"/>
  <c r="O113" i="2"/>
  <c r="Q113" i="2" s="1"/>
  <c r="N113" i="2"/>
  <c r="M113" i="2"/>
  <c r="K113" i="2"/>
  <c r="J113" i="2"/>
  <c r="I113" i="2"/>
  <c r="H113" i="2"/>
  <c r="G113" i="2"/>
  <c r="F113" i="2"/>
  <c r="E113" i="2"/>
  <c r="D113" i="2"/>
  <c r="C113" i="2"/>
  <c r="L113" i="2" s="1"/>
  <c r="L112" i="2"/>
  <c r="K111" i="2"/>
  <c r="L111" i="2" s="1"/>
  <c r="L110" i="2"/>
  <c r="L109" i="2"/>
  <c r="K109" i="2"/>
  <c r="O108" i="2"/>
  <c r="Q108" i="2" s="1"/>
  <c r="L108" i="2"/>
  <c r="R107" i="2"/>
  <c r="P107" i="2"/>
  <c r="N107" i="2"/>
  <c r="M107" i="2"/>
  <c r="O107" i="2" s="1"/>
  <c r="Q107" i="2" s="1"/>
  <c r="K107" i="2"/>
  <c r="J107" i="2"/>
  <c r="I107" i="2"/>
  <c r="H107" i="2"/>
  <c r="G107" i="2"/>
  <c r="F107" i="2"/>
  <c r="E107" i="2"/>
  <c r="D107" i="2"/>
  <c r="L107" i="2" s="1"/>
  <c r="C107" i="2"/>
  <c r="O106" i="2"/>
  <c r="Q106" i="2" s="1"/>
  <c r="L106" i="2"/>
  <c r="R105" i="2"/>
  <c r="P105" i="2"/>
  <c r="O105" i="2"/>
  <c r="Q105" i="2" s="1"/>
  <c r="N105" i="2"/>
  <c r="M105" i="2"/>
  <c r="K105" i="2"/>
  <c r="J105" i="2"/>
  <c r="I105" i="2"/>
  <c r="H105" i="2"/>
  <c r="G105" i="2"/>
  <c r="F105" i="2"/>
  <c r="E105" i="2"/>
  <c r="D105" i="2"/>
  <c r="C105" i="2"/>
  <c r="L105" i="2" s="1"/>
  <c r="O104" i="2"/>
  <c r="Q104" i="2" s="1"/>
  <c r="L104" i="2"/>
  <c r="R103" i="2"/>
  <c r="P103" i="2"/>
  <c r="O103" i="2"/>
  <c r="Q103" i="2" s="1"/>
  <c r="N103" i="2"/>
  <c r="M103" i="2"/>
  <c r="K103" i="2"/>
  <c r="J103" i="2"/>
  <c r="I103" i="2"/>
  <c r="H103" i="2"/>
  <c r="G103" i="2"/>
  <c r="F103" i="2"/>
  <c r="E103" i="2"/>
  <c r="D103" i="2"/>
  <c r="C103" i="2"/>
  <c r="L103" i="2" s="1"/>
  <c r="Q102" i="2"/>
  <c r="O102" i="2"/>
  <c r="L102" i="2"/>
  <c r="R101" i="2"/>
  <c r="P101" i="2"/>
  <c r="N101" i="2"/>
  <c r="M101" i="2"/>
  <c r="O101" i="2" s="1"/>
  <c r="Q101" i="2" s="1"/>
  <c r="K101" i="2"/>
  <c r="J101" i="2"/>
  <c r="I101" i="2"/>
  <c r="H101" i="2"/>
  <c r="G101" i="2"/>
  <c r="F101" i="2"/>
  <c r="E101" i="2"/>
  <c r="D101" i="2"/>
  <c r="C101" i="2"/>
  <c r="L101" i="2" s="1"/>
  <c r="R100" i="2"/>
  <c r="P100" i="2"/>
  <c r="N100" i="2"/>
  <c r="M100" i="2"/>
  <c r="O100" i="2" s="1"/>
  <c r="Q100" i="2" s="1"/>
  <c r="K100" i="2"/>
  <c r="J100" i="2"/>
  <c r="I100" i="2"/>
  <c r="H100" i="2"/>
  <c r="G100" i="2"/>
  <c r="F100" i="2"/>
  <c r="E100" i="2"/>
  <c r="D100" i="2"/>
  <c r="C100" i="2"/>
  <c r="L100" i="2" s="1"/>
  <c r="R99" i="2"/>
  <c r="P99" i="2"/>
  <c r="N99" i="2"/>
  <c r="M99" i="2"/>
  <c r="O99" i="2" s="1"/>
  <c r="Q99" i="2" s="1"/>
  <c r="J99" i="2"/>
  <c r="I99" i="2"/>
  <c r="H99" i="2"/>
  <c r="G99" i="2"/>
  <c r="F99" i="2"/>
  <c r="E99" i="2"/>
  <c r="D99" i="2"/>
  <c r="C99" i="2"/>
  <c r="Q98" i="2"/>
  <c r="O98" i="2"/>
  <c r="L98" i="2"/>
  <c r="R97" i="2"/>
  <c r="P97" i="2"/>
  <c r="N97" i="2"/>
  <c r="M97" i="2"/>
  <c r="O97" i="2" s="1"/>
  <c r="Q97" i="2" s="1"/>
  <c r="K97" i="2"/>
  <c r="J97" i="2"/>
  <c r="I97" i="2"/>
  <c r="H97" i="2"/>
  <c r="G97" i="2"/>
  <c r="F97" i="2"/>
  <c r="E97" i="2"/>
  <c r="D97" i="2"/>
  <c r="C97" i="2"/>
  <c r="L97" i="2" s="1"/>
  <c r="R96" i="2"/>
  <c r="P96" i="2"/>
  <c r="N96" i="2"/>
  <c r="M96" i="2"/>
  <c r="O96" i="2" s="1"/>
  <c r="Q96" i="2" s="1"/>
  <c r="K96" i="2"/>
  <c r="J96" i="2"/>
  <c r="I96" i="2"/>
  <c r="H96" i="2"/>
  <c r="G96" i="2"/>
  <c r="F96" i="2"/>
  <c r="E96" i="2"/>
  <c r="D96" i="2"/>
  <c r="C96" i="2"/>
  <c r="L96" i="2" s="1"/>
  <c r="R95" i="2"/>
  <c r="M95" i="2"/>
  <c r="O95" i="2" s="1"/>
  <c r="Q95" i="2" s="1"/>
  <c r="C95" i="2"/>
  <c r="L95" i="2" s="1"/>
  <c r="R94" i="2"/>
  <c r="P94" i="2"/>
  <c r="O94" i="2"/>
  <c r="Q94" i="2" s="1"/>
  <c r="N94" i="2"/>
  <c r="M94" i="2"/>
  <c r="K94" i="2"/>
  <c r="J94" i="2"/>
  <c r="I94" i="2"/>
  <c r="H94" i="2"/>
  <c r="G94" i="2"/>
  <c r="F94" i="2"/>
  <c r="E94" i="2"/>
  <c r="D94" i="2"/>
  <c r="C94" i="2"/>
  <c r="L94" i="2" s="1"/>
  <c r="R93" i="2"/>
  <c r="P93" i="2"/>
  <c r="O93" i="2"/>
  <c r="Q93" i="2" s="1"/>
  <c r="N93" i="2"/>
  <c r="M93" i="2"/>
  <c r="K93" i="2"/>
  <c r="J93" i="2"/>
  <c r="I93" i="2"/>
  <c r="H93" i="2"/>
  <c r="G93" i="2"/>
  <c r="F93" i="2"/>
  <c r="E93" i="2"/>
  <c r="D93" i="2"/>
  <c r="C93" i="2"/>
  <c r="L93" i="2" s="1"/>
  <c r="Q92" i="2"/>
  <c r="O92" i="2"/>
  <c r="L92" i="2"/>
  <c r="Q91" i="2"/>
  <c r="O91" i="2"/>
  <c r="L91" i="2"/>
  <c r="R90" i="2"/>
  <c r="P90" i="2"/>
  <c r="N90" i="2"/>
  <c r="M90" i="2"/>
  <c r="O90" i="2" s="1"/>
  <c r="Q90" i="2" s="1"/>
  <c r="K90" i="2"/>
  <c r="J90" i="2"/>
  <c r="I90" i="2"/>
  <c r="H90" i="2"/>
  <c r="G90" i="2"/>
  <c r="F90" i="2"/>
  <c r="E90" i="2"/>
  <c r="D90" i="2"/>
  <c r="C90" i="2"/>
  <c r="L90" i="2" s="1"/>
  <c r="R89" i="2"/>
  <c r="P89" i="2"/>
  <c r="N89" i="2"/>
  <c r="M89" i="2"/>
  <c r="O89" i="2" s="1"/>
  <c r="Q89" i="2" s="1"/>
  <c r="K89" i="2"/>
  <c r="J89" i="2"/>
  <c r="I89" i="2"/>
  <c r="H89" i="2"/>
  <c r="G89" i="2"/>
  <c r="F89" i="2"/>
  <c r="E89" i="2"/>
  <c r="D89" i="2"/>
  <c r="C89" i="2"/>
  <c r="L89" i="2" s="1"/>
  <c r="R88" i="2"/>
  <c r="P88" i="2"/>
  <c r="N88" i="2"/>
  <c r="M88" i="2"/>
  <c r="O88" i="2" s="1"/>
  <c r="Q88" i="2" s="1"/>
  <c r="K88" i="2"/>
  <c r="J88" i="2"/>
  <c r="I88" i="2"/>
  <c r="H88" i="2"/>
  <c r="G88" i="2"/>
  <c r="F88" i="2"/>
  <c r="E88" i="2"/>
  <c r="D88" i="2"/>
  <c r="C88" i="2"/>
  <c r="L88" i="2" s="1"/>
  <c r="O87" i="2"/>
  <c r="Q87" i="2" s="1"/>
  <c r="L87" i="2"/>
  <c r="R86" i="2"/>
  <c r="P86" i="2"/>
  <c r="P83" i="2" s="1"/>
  <c r="P82" i="2" s="1"/>
  <c r="O86" i="2"/>
  <c r="Q86" i="2" s="1"/>
  <c r="N86" i="2"/>
  <c r="M86" i="2"/>
  <c r="K86" i="2"/>
  <c r="J86" i="2"/>
  <c r="I86" i="2"/>
  <c r="H86" i="2"/>
  <c r="G86" i="2"/>
  <c r="F86" i="2"/>
  <c r="E86" i="2"/>
  <c r="D86" i="2"/>
  <c r="C86" i="2"/>
  <c r="L86" i="2" s="1"/>
  <c r="Q85" i="2"/>
  <c r="O85" i="2"/>
  <c r="L85" i="2"/>
  <c r="R84" i="2"/>
  <c r="P84" i="2"/>
  <c r="N84" i="2"/>
  <c r="O84" i="2" s="1"/>
  <c r="Q84" i="2" s="1"/>
  <c r="M84" i="2"/>
  <c r="K84" i="2"/>
  <c r="J84" i="2"/>
  <c r="I84" i="2"/>
  <c r="H84" i="2"/>
  <c r="G84" i="2"/>
  <c r="F84" i="2"/>
  <c r="E84" i="2"/>
  <c r="D84" i="2"/>
  <c r="C84" i="2"/>
  <c r="R83" i="2"/>
  <c r="N83" i="2"/>
  <c r="O83" i="2" s="1"/>
  <c r="Q83" i="2" s="1"/>
  <c r="M83" i="2"/>
  <c r="K83" i="2"/>
  <c r="J83" i="2"/>
  <c r="I83" i="2"/>
  <c r="H83" i="2"/>
  <c r="G83" i="2"/>
  <c r="F83" i="2"/>
  <c r="E83" i="2"/>
  <c r="D83" i="2"/>
  <c r="C83" i="2"/>
  <c r="R82" i="2"/>
  <c r="M82" i="2"/>
  <c r="K82" i="2"/>
  <c r="J82" i="2"/>
  <c r="I82" i="2"/>
  <c r="H82" i="2"/>
  <c r="G82" i="2"/>
  <c r="F82" i="2"/>
  <c r="E82" i="2"/>
  <c r="D82" i="2"/>
  <c r="C82" i="2"/>
  <c r="L82" i="2" s="1"/>
  <c r="O81" i="2"/>
  <c r="Q81" i="2" s="1"/>
  <c r="L81" i="2"/>
  <c r="R80" i="2"/>
  <c r="P80" i="2"/>
  <c r="P77" i="2" s="1"/>
  <c r="P76" i="2" s="1"/>
  <c r="N80" i="2"/>
  <c r="M80" i="2"/>
  <c r="O80" i="2" s="1"/>
  <c r="Q80" i="2" s="1"/>
  <c r="K80" i="2"/>
  <c r="J80" i="2"/>
  <c r="I80" i="2"/>
  <c r="I77" i="2" s="1"/>
  <c r="I76" i="2" s="1"/>
  <c r="H80" i="2"/>
  <c r="H77" i="2" s="1"/>
  <c r="H76" i="2" s="1"/>
  <c r="G80" i="2"/>
  <c r="F80" i="2"/>
  <c r="E80" i="2"/>
  <c r="E77" i="2" s="1"/>
  <c r="E76" i="2" s="1"/>
  <c r="D80" i="2"/>
  <c r="L80" i="2" s="1"/>
  <c r="C80" i="2"/>
  <c r="O79" i="2"/>
  <c r="Q79" i="2" s="1"/>
  <c r="L79" i="2"/>
  <c r="O78" i="2"/>
  <c r="Q78" i="2" s="1"/>
  <c r="L78" i="2"/>
  <c r="R77" i="2"/>
  <c r="N77" i="2"/>
  <c r="K77" i="2"/>
  <c r="J77" i="2"/>
  <c r="G77" i="2"/>
  <c r="F77" i="2"/>
  <c r="C77" i="2"/>
  <c r="R76" i="2"/>
  <c r="N76" i="2"/>
  <c r="K76" i="2"/>
  <c r="J76" i="2"/>
  <c r="G76" i="2"/>
  <c r="F76" i="2"/>
  <c r="C76" i="2"/>
  <c r="Q75" i="2"/>
  <c r="O75" i="2"/>
  <c r="L75" i="2"/>
  <c r="R74" i="2"/>
  <c r="P74" i="2"/>
  <c r="N74" i="2"/>
  <c r="M74" i="2"/>
  <c r="O74" i="2" s="1"/>
  <c r="Q74" i="2" s="1"/>
  <c r="K74" i="2"/>
  <c r="J74" i="2"/>
  <c r="I74" i="2"/>
  <c r="I71" i="2" s="1"/>
  <c r="I53" i="2" s="1"/>
  <c r="H74" i="2"/>
  <c r="G74" i="2"/>
  <c r="F74" i="2"/>
  <c r="E74" i="2"/>
  <c r="E71" i="2" s="1"/>
  <c r="E53" i="2" s="1"/>
  <c r="D74" i="2"/>
  <c r="C74" i="2"/>
  <c r="L74" i="2" s="1"/>
  <c r="O73" i="2"/>
  <c r="Q73" i="2" s="1"/>
  <c r="L73" i="2"/>
  <c r="R72" i="2"/>
  <c r="P72" i="2"/>
  <c r="N72" i="2"/>
  <c r="M72" i="2"/>
  <c r="O72" i="2" s="1"/>
  <c r="Q72" i="2" s="1"/>
  <c r="K72" i="2"/>
  <c r="J72" i="2"/>
  <c r="I72" i="2"/>
  <c r="H72" i="2"/>
  <c r="G72" i="2"/>
  <c r="F72" i="2"/>
  <c r="E72" i="2"/>
  <c r="D72" i="2"/>
  <c r="L72" i="2" s="1"/>
  <c r="C72" i="2"/>
  <c r="R71" i="2"/>
  <c r="P71" i="2"/>
  <c r="N71" i="2"/>
  <c r="K71" i="2"/>
  <c r="J71" i="2"/>
  <c r="H71" i="2"/>
  <c r="G71" i="2"/>
  <c r="F71" i="2"/>
  <c r="D71" i="2"/>
  <c r="L71" i="2" s="1"/>
  <c r="C71" i="2"/>
  <c r="O70" i="2"/>
  <c r="Q70" i="2" s="1"/>
  <c r="L70" i="2"/>
  <c r="R69" i="2"/>
  <c r="P69" i="2"/>
  <c r="O69" i="2"/>
  <c r="Q69" i="2" s="1"/>
  <c r="N69" i="2"/>
  <c r="M69" i="2"/>
  <c r="K69" i="2"/>
  <c r="J69" i="2"/>
  <c r="I69" i="2"/>
  <c r="H69" i="2"/>
  <c r="G69" i="2"/>
  <c r="F69" i="2"/>
  <c r="E69" i="2"/>
  <c r="D69" i="2"/>
  <c r="C69" i="2"/>
  <c r="L69" i="2" s="1"/>
  <c r="R68" i="2"/>
  <c r="P68" i="2"/>
  <c r="O68" i="2"/>
  <c r="Q68" i="2" s="1"/>
  <c r="N68" i="2"/>
  <c r="M68" i="2"/>
  <c r="K68" i="2"/>
  <c r="J68" i="2"/>
  <c r="I68" i="2"/>
  <c r="H68" i="2"/>
  <c r="G68" i="2"/>
  <c r="F68" i="2"/>
  <c r="E68" i="2"/>
  <c r="D68" i="2"/>
  <c r="C68" i="2"/>
  <c r="L68" i="2" s="1"/>
  <c r="O67" i="2"/>
  <c r="Q67" i="2" s="1"/>
  <c r="L67" i="2"/>
  <c r="R66" i="2"/>
  <c r="P66" i="2"/>
  <c r="N66" i="2"/>
  <c r="O66" i="2" s="1"/>
  <c r="Q66" i="2" s="1"/>
  <c r="M66" i="2"/>
  <c r="K66" i="2"/>
  <c r="J66" i="2"/>
  <c r="I66" i="2"/>
  <c r="H66" i="2"/>
  <c r="G66" i="2"/>
  <c r="F66" i="2"/>
  <c r="E66" i="2"/>
  <c r="D66" i="2"/>
  <c r="C66" i="2"/>
  <c r="L66" i="2" s="1"/>
  <c r="R65" i="2"/>
  <c r="P65" i="2"/>
  <c r="N65" i="2"/>
  <c r="O65" i="2" s="1"/>
  <c r="Q65" i="2" s="1"/>
  <c r="M65" i="2"/>
  <c r="K65" i="2"/>
  <c r="J65" i="2"/>
  <c r="I65" i="2"/>
  <c r="H65" i="2"/>
  <c r="G65" i="2"/>
  <c r="F65" i="2"/>
  <c r="E65" i="2"/>
  <c r="D65" i="2"/>
  <c r="C65" i="2"/>
  <c r="L65" i="2" s="1"/>
  <c r="Q64" i="2"/>
  <c r="O64" i="2"/>
  <c r="L64" i="2"/>
  <c r="R63" i="2"/>
  <c r="P63" i="2"/>
  <c r="N63" i="2"/>
  <c r="M63" i="2"/>
  <c r="O63" i="2" s="1"/>
  <c r="Q63" i="2" s="1"/>
  <c r="K63" i="2"/>
  <c r="J63" i="2"/>
  <c r="I63" i="2"/>
  <c r="H63" i="2"/>
  <c r="G63" i="2"/>
  <c r="F63" i="2"/>
  <c r="E63" i="2"/>
  <c r="D63" i="2"/>
  <c r="C63" i="2"/>
  <c r="L63" i="2" s="1"/>
  <c r="O62" i="2"/>
  <c r="Q62" i="2" s="1"/>
  <c r="L62" i="2"/>
  <c r="R61" i="2"/>
  <c r="P61" i="2"/>
  <c r="P56" i="2" s="1"/>
  <c r="P53" i="2" s="1"/>
  <c r="N61" i="2"/>
  <c r="M61" i="2"/>
  <c r="O61" i="2" s="1"/>
  <c r="Q61" i="2" s="1"/>
  <c r="K61" i="2"/>
  <c r="J61" i="2"/>
  <c r="I61" i="2"/>
  <c r="H61" i="2"/>
  <c r="H56" i="2" s="1"/>
  <c r="H53" i="2" s="1"/>
  <c r="H5" i="2" s="1"/>
  <c r="G61" i="2"/>
  <c r="F61" i="2"/>
  <c r="E61" i="2"/>
  <c r="D61" i="2"/>
  <c r="L61" i="2" s="1"/>
  <c r="C61" i="2"/>
  <c r="O60" i="2"/>
  <c r="Q60" i="2" s="1"/>
  <c r="L60" i="2"/>
  <c r="R59" i="2"/>
  <c r="P59" i="2"/>
  <c r="O59" i="2"/>
  <c r="Q59" i="2" s="1"/>
  <c r="N59" i="2"/>
  <c r="M59" i="2"/>
  <c r="K59" i="2"/>
  <c r="J59" i="2"/>
  <c r="I59" i="2"/>
  <c r="H59" i="2"/>
  <c r="G59" i="2"/>
  <c r="F59" i="2"/>
  <c r="E59" i="2"/>
  <c r="D59" i="2"/>
  <c r="C59" i="2"/>
  <c r="L59" i="2" s="1"/>
  <c r="O58" i="2"/>
  <c r="Q58" i="2" s="1"/>
  <c r="C58" i="2"/>
  <c r="L58" i="2" s="1"/>
  <c r="R57" i="2"/>
  <c r="P57" i="2"/>
  <c r="O57" i="2"/>
  <c r="Q57" i="2" s="1"/>
  <c r="N57" i="2"/>
  <c r="M57" i="2"/>
  <c r="K57" i="2"/>
  <c r="J57" i="2"/>
  <c r="I57" i="2"/>
  <c r="H57" i="2"/>
  <c r="G57" i="2"/>
  <c r="F57" i="2"/>
  <c r="E57" i="2"/>
  <c r="D57" i="2"/>
  <c r="C57" i="2"/>
  <c r="L57" i="2" s="1"/>
  <c r="R56" i="2"/>
  <c r="N56" i="2"/>
  <c r="K56" i="2"/>
  <c r="K53" i="2" s="1"/>
  <c r="J56" i="2"/>
  <c r="I56" i="2"/>
  <c r="G56" i="2"/>
  <c r="G53" i="2" s="1"/>
  <c r="G5" i="2" s="1"/>
  <c r="F56" i="2"/>
  <c r="E56" i="2"/>
  <c r="C56" i="2"/>
  <c r="O55" i="2"/>
  <c r="Q55" i="2" s="1"/>
  <c r="L55" i="2"/>
  <c r="R54" i="2"/>
  <c r="P54" i="2"/>
  <c r="N54" i="2"/>
  <c r="M54" i="2"/>
  <c r="O54" i="2" s="1"/>
  <c r="Q54" i="2" s="1"/>
  <c r="K54" i="2"/>
  <c r="J54" i="2"/>
  <c r="I54" i="2"/>
  <c r="H54" i="2"/>
  <c r="G54" i="2"/>
  <c r="F54" i="2"/>
  <c r="E54" i="2"/>
  <c r="D54" i="2"/>
  <c r="L54" i="2" s="1"/>
  <c r="C54" i="2"/>
  <c r="R53" i="2"/>
  <c r="N53" i="2"/>
  <c r="J53" i="2"/>
  <c r="F53" i="2"/>
  <c r="R52" i="2"/>
  <c r="P52" i="2"/>
  <c r="N52" i="2"/>
  <c r="M52" i="2"/>
  <c r="O52" i="2" s="1"/>
  <c r="Q52" i="2" s="1"/>
  <c r="K52" i="2"/>
  <c r="J52" i="2"/>
  <c r="I52" i="2"/>
  <c r="H52" i="2"/>
  <c r="G52" i="2"/>
  <c r="F52" i="2"/>
  <c r="E52" i="2"/>
  <c r="D52" i="2"/>
  <c r="C52" i="2"/>
  <c r="L52" i="2" s="1"/>
  <c r="R51" i="2"/>
  <c r="P51" i="2"/>
  <c r="O51" i="2"/>
  <c r="Q51" i="2" s="1"/>
  <c r="N51" i="2"/>
  <c r="M51" i="2"/>
  <c r="K51" i="2"/>
  <c r="J51" i="2"/>
  <c r="I51" i="2"/>
  <c r="H51" i="2"/>
  <c r="G51" i="2"/>
  <c r="F51" i="2"/>
  <c r="E51" i="2"/>
  <c r="D51" i="2"/>
  <c r="C51" i="2"/>
  <c r="L51" i="2" s="1"/>
  <c r="R50" i="2"/>
  <c r="P50" i="2"/>
  <c r="O50" i="2"/>
  <c r="Q50" i="2" s="1"/>
  <c r="N50" i="2"/>
  <c r="M50" i="2"/>
  <c r="K50" i="2"/>
  <c r="J50" i="2"/>
  <c r="I50" i="2"/>
  <c r="H50" i="2"/>
  <c r="G50" i="2"/>
  <c r="F50" i="2"/>
  <c r="E50" i="2"/>
  <c r="D50" i="2"/>
  <c r="C50" i="2"/>
  <c r="L50" i="2" s="1"/>
  <c r="R49" i="2"/>
  <c r="P49" i="2"/>
  <c r="O49" i="2"/>
  <c r="Q49" i="2" s="1"/>
  <c r="N49" i="2"/>
  <c r="M49" i="2"/>
  <c r="K49" i="2"/>
  <c r="J49" i="2"/>
  <c r="I49" i="2"/>
  <c r="H49" i="2"/>
  <c r="G49" i="2"/>
  <c r="F49" i="2"/>
  <c r="E49" i="2"/>
  <c r="D49" i="2"/>
  <c r="C49" i="2"/>
  <c r="L49" i="2" s="1"/>
  <c r="R48" i="2"/>
  <c r="P48" i="2"/>
  <c r="O48" i="2"/>
  <c r="Q48" i="2" s="1"/>
  <c r="N48" i="2"/>
  <c r="M48" i="2"/>
  <c r="K48" i="2"/>
  <c r="J48" i="2"/>
  <c r="I48" i="2"/>
  <c r="H48" i="2"/>
  <c r="G48" i="2"/>
  <c r="F48" i="2"/>
  <c r="E48" i="2"/>
  <c r="D48" i="2"/>
  <c r="C48" i="2"/>
  <c r="L48" i="2" s="1"/>
  <c r="R47" i="2"/>
  <c r="P47" i="2"/>
  <c r="O47" i="2"/>
  <c r="Q47" i="2" s="1"/>
  <c r="N47" i="2"/>
  <c r="M47" i="2"/>
  <c r="K47" i="2"/>
  <c r="J47" i="2"/>
  <c r="I47" i="2"/>
  <c r="H47" i="2"/>
  <c r="G47" i="2"/>
  <c r="F47" i="2"/>
  <c r="E47" i="2"/>
  <c r="D47" i="2"/>
  <c r="C47" i="2"/>
  <c r="L47" i="2" s="1"/>
  <c r="R46" i="2"/>
  <c r="P46" i="2"/>
  <c r="O46" i="2"/>
  <c r="Q46" i="2" s="1"/>
  <c r="N46" i="2"/>
  <c r="M46" i="2"/>
  <c r="K46" i="2"/>
  <c r="J46" i="2"/>
  <c r="I46" i="2"/>
  <c r="H46" i="2"/>
  <c r="G46" i="2"/>
  <c r="F46" i="2"/>
  <c r="E46" i="2"/>
  <c r="D46" i="2"/>
  <c r="C46" i="2"/>
  <c r="L46" i="2" s="1"/>
  <c r="R45" i="2"/>
  <c r="P45" i="2"/>
  <c r="O45" i="2"/>
  <c r="Q45" i="2" s="1"/>
  <c r="N45" i="2"/>
  <c r="M45" i="2"/>
  <c r="K45" i="2"/>
  <c r="J45" i="2"/>
  <c r="I45" i="2"/>
  <c r="H45" i="2"/>
  <c r="G45" i="2"/>
  <c r="F45" i="2"/>
  <c r="E45" i="2"/>
  <c r="D45" i="2"/>
  <c r="C45" i="2"/>
  <c r="L45" i="2" s="1"/>
  <c r="R44" i="2"/>
  <c r="P44" i="2"/>
  <c r="O44" i="2"/>
  <c r="Q44" i="2" s="1"/>
  <c r="N44" i="2"/>
  <c r="M44" i="2"/>
  <c r="K44" i="2"/>
  <c r="J44" i="2"/>
  <c r="I44" i="2"/>
  <c r="H44" i="2"/>
  <c r="G44" i="2"/>
  <c r="F44" i="2"/>
  <c r="E44" i="2"/>
  <c r="D44" i="2"/>
  <c r="C44" i="2"/>
  <c r="L44" i="2" s="1"/>
  <c r="Q43" i="2"/>
  <c r="O43" i="2"/>
  <c r="L43" i="2"/>
  <c r="R42" i="2"/>
  <c r="P42" i="2"/>
  <c r="N42" i="2"/>
  <c r="M42" i="2"/>
  <c r="O42" i="2" s="1"/>
  <c r="Q42" i="2" s="1"/>
  <c r="K42" i="2"/>
  <c r="J42" i="2"/>
  <c r="I42" i="2"/>
  <c r="H42" i="2"/>
  <c r="G42" i="2"/>
  <c r="F42" i="2"/>
  <c r="E42" i="2"/>
  <c r="D42" i="2"/>
  <c r="C42" i="2"/>
  <c r="L42" i="2" s="1"/>
  <c r="O41" i="2"/>
  <c r="Q41" i="2" s="1"/>
  <c r="L41" i="2"/>
  <c r="R40" i="2"/>
  <c r="P40" i="2"/>
  <c r="N40" i="2"/>
  <c r="M40" i="2"/>
  <c r="O40" i="2" s="1"/>
  <c r="Q40" i="2" s="1"/>
  <c r="K40" i="2"/>
  <c r="J40" i="2"/>
  <c r="I40" i="2"/>
  <c r="H40" i="2"/>
  <c r="G40" i="2"/>
  <c r="F40" i="2"/>
  <c r="E40" i="2"/>
  <c r="D40" i="2"/>
  <c r="C40" i="2"/>
  <c r="L40" i="2" s="1"/>
  <c r="R39" i="2"/>
  <c r="P39" i="2"/>
  <c r="N39" i="2"/>
  <c r="M39" i="2"/>
  <c r="O39" i="2" s="1"/>
  <c r="Q39" i="2" s="1"/>
  <c r="K39" i="2"/>
  <c r="J39" i="2"/>
  <c r="I39" i="2"/>
  <c r="H39" i="2"/>
  <c r="G39" i="2"/>
  <c r="F39" i="2"/>
  <c r="E39" i="2"/>
  <c r="D39" i="2"/>
  <c r="C39" i="2"/>
  <c r="L39" i="2" s="1"/>
  <c r="O38" i="2"/>
  <c r="Q38" i="2" s="1"/>
  <c r="L38" i="2"/>
  <c r="R37" i="2"/>
  <c r="P37" i="2"/>
  <c r="O37" i="2"/>
  <c r="Q37" i="2" s="1"/>
  <c r="N37" i="2"/>
  <c r="M37" i="2"/>
  <c r="K37" i="2"/>
  <c r="J37" i="2"/>
  <c r="I37" i="2"/>
  <c r="H37" i="2"/>
  <c r="G37" i="2"/>
  <c r="F37" i="2"/>
  <c r="E37" i="2"/>
  <c r="D37" i="2"/>
  <c r="C37" i="2"/>
  <c r="L37" i="2" s="1"/>
  <c r="Q36" i="2"/>
  <c r="O36" i="2"/>
  <c r="L36" i="2"/>
  <c r="R35" i="2"/>
  <c r="P35" i="2"/>
  <c r="N35" i="2"/>
  <c r="M35" i="2"/>
  <c r="O35" i="2" s="1"/>
  <c r="Q35" i="2" s="1"/>
  <c r="K35" i="2"/>
  <c r="J35" i="2"/>
  <c r="I35" i="2"/>
  <c r="H35" i="2"/>
  <c r="G35" i="2"/>
  <c r="F35" i="2"/>
  <c r="E35" i="2"/>
  <c r="D35" i="2"/>
  <c r="C35" i="2"/>
  <c r="L35" i="2" s="1"/>
  <c r="R34" i="2"/>
  <c r="P34" i="2"/>
  <c r="N34" i="2"/>
  <c r="M34" i="2"/>
  <c r="O34" i="2" s="1"/>
  <c r="Q34" i="2" s="1"/>
  <c r="K34" i="2"/>
  <c r="J34" i="2"/>
  <c r="I34" i="2"/>
  <c r="H34" i="2"/>
  <c r="G34" i="2"/>
  <c r="F34" i="2"/>
  <c r="E34" i="2"/>
  <c r="D34" i="2"/>
  <c r="C34" i="2"/>
  <c r="L34" i="2" s="1"/>
  <c r="O33" i="2"/>
  <c r="Q33" i="2" s="1"/>
  <c r="L33" i="2"/>
  <c r="R32" i="2"/>
  <c r="P32" i="2"/>
  <c r="N32" i="2"/>
  <c r="M32" i="2"/>
  <c r="O32" i="2" s="1"/>
  <c r="Q32" i="2" s="1"/>
  <c r="K32" i="2"/>
  <c r="J32" i="2"/>
  <c r="I32" i="2"/>
  <c r="H32" i="2"/>
  <c r="G32" i="2"/>
  <c r="F32" i="2"/>
  <c r="E32" i="2"/>
  <c r="D32" i="2"/>
  <c r="L32" i="2" s="1"/>
  <c r="C32" i="2"/>
  <c r="R31" i="2"/>
  <c r="P31" i="2"/>
  <c r="N31" i="2"/>
  <c r="M31" i="2"/>
  <c r="O31" i="2" s="1"/>
  <c r="Q31" i="2" s="1"/>
  <c r="K31" i="2"/>
  <c r="J31" i="2"/>
  <c r="I31" i="2"/>
  <c r="H31" i="2"/>
  <c r="G31" i="2"/>
  <c r="F31" i="2"/>
  <c r="E31" i="2"/>
  <c r="D31" i="2"/>
  <c r="L31" i="2" s="1"/>
  <c r="C31" i="2"/>
  <c r="Q30" i="2"/>
  <c r="O30" i="2"/>
  <c r="L30" i="2"/>
  <c r="R29" i="2"/>
  <c r="P29" i="2"/>
  <c r="O29" i="2"/>
  <c r="Q29" i="2" s="1"/>
  <c r="N29" i="2"/>
  <c r="M29" i="2"/>
  <c r="K29" i="2"/>
  <c r="J29" i="2"/>
  <c r="I29" i="2"/>
  <c r="H29" i="2"/>
  <c r="G29" i="2"/>
  <c r="F29" i="2"/>
  <c r="E29" i="2"/>
  <c r="D29" i="2"/>
  <c r="C29" i="2"/>
  <c r="L29" i="2" s="1"/>
  <c r="L28" i="2"/>
  <c r="L27" i="2"/>
  <c r="K27" i="2"/>
  <c r="Q26" i="2"/>
  <c r="O26" i="2"/>
  <c r="L26" i="2"/>
  <c r="O25" i="2"/>
  <c r="Q25" i="2" s="1"/>
  <c r="L25" i="2"/>
  <c r="R24" i="2"/>
  <c r="P24" i="2"/>
  <c r="N24" i="2"/>
  <c r="M24" i="2"/>
  <c r="O24" i="2" s="1"/>
  <c r="Q24" i="2" s="1"/>
  <c r="K24" i="2"/>
  <c r="J24" i="2"/>
  <c r="I24" i="2"/>
  <c r="H24" i="2"/>
  <c r="G24" i="2"/>
  <c r="F24" i="2"/>
  <c r="E24" i="2"/>
  <c r="D24" i="2"/>
  <c r="L24" i="2" s="1"/>
  <c r="C24" i="2"/>
  <c r="R23" i="2"/>
  <c r="P23" i="2"/>
  <c r="N23" i="2"/>
  <c r="M23" i="2"/>
  <c r="O23" i="2" s="1"/>
  <c r="Q23" i="2" s="1"/>
  <c r="K23" i="2"/>
  <c r="J23" i="2"/>
  <c r="I23" i="2"/>
  <c r="H23" i="2"/>
  <c r="G23" i="2"/>
  <c r="F23" i="2"/>
  <c r="E23" i="2"/>
  <c r="D23" i="2"/>
  <c r="L23" i="2" s="1"/>
  <c r="C23" i="2"/>
  <c r="Q22" i="2"/>
  <c r="O22" i="2"/>
  <c r="L22" i="2"/>
  <c r="R21" i="2"/>
  <c r="P21" i="2"/>
  <c r="O21" i="2"/>
  <c r="Q21" i="2" s="1"/>
  <c r="N21" i="2"/>
  <c r="M21" i="2"/>
  <c r="K21" i="2"/>
  <c r="J21" i="2"/>
  <c r="I21" i="2"/>
  <c r="H21" i="2"/>
  <c r="G21" i="2"/>
  <c r="F21" i="2"/>
  <c r="E21" i="2"/>
  <c r="D21" i="2"/>
  <c r="C21" i="2"/>
  <c r="L21" i="2" s="1"/>
  <c r="O20" i="2"/>
  <c r="Q20" i="2" s="1"/>
  <c r="L20" i="2"/>
  <c r="R19" i="2"/>
  <c r="P19" i="2"/>
  <c r="N19" i="2"/>
  <c r="M19" i="2"/>
  <c r="O19" i="2" s="1"/>
  <c r="Q19" i="2" s="1"/>
  <c r="K19" i="2"/>
  <c r="J19" i="2"/>
  <c r="I19" i="2"/>
  <c r="H19" i="2"/>
  <c r="G19" i="2"/>
  <c r="F19" i="2"/>
  <c r="E19" i="2"/>
  <c r="D19" i="2"/>
  <c r="L19" i="2" s="1"/>
  <c r="C19" i="2"/>
  <c r="Q18" i="2"/>
  <c r="O18" i="2"/>
  <c r="L18" i="2"/>
  <c r="R17" i="2"/>
  <c r="P17" i="2"/>
  <c r="N17" i="2"/>
  <c r="M17" i="2"/>
  <c r="O17" i="2" s="1"/>
  <c r="Q17" i="2" s="1"/>
  <c r="K17" i="2"/>
  <c r="J17" i="2"/>
  <c r="I17" i="2"/>
  <c r="H17" i="2"/>
  <c r="G17" i="2"/>
  <c r="F17" i="2"/>
  <c r="E17" i="2"/>
  <c r="D17" i="2"/>
  <c r="C17" i="2"/>
  <c r="L17" i="2" s="1"/>
  <c r="O16" i="2"/>
  <c r="Q16" i="2" s="1"/>
  <c r="L16" i="2"/>
  <c r="R15" i="2"/>
  <c r="P15" i="2"/>
  <c r="N15" i="2"/>
  <c r="M15" i="2"/>
  <c r="O15" i="2" s="1"/>
  <c r="Q15" i="2" s="1"/>
  <c r="K15" i="2"/>
  <c r="J15" i="2"/>
  <c r="I15" i="2"/>
  <c r="H15" i="2"/>
  <c r="G15" i="2"/>
  <c r="F15" i="2"/>
  <c r="E15" i="2"/>
  <c r="D15" i="2"/>
  <c r="L15" i="2" s="1"/>
  <c r="C15" i="2"/>
  <c r="R14" i="2"/>
  <c r="P14" i="2"/>
  <c r="N14" i="2"/>
  <c r="M14" i="2"/>
  <c r="O14" i="2" s="1"/>
  <c r="Q14" i="2" s="1"/>
  <c r="K14" i="2"/>
  <c r="J14" i="2"/>
  <c r="I14" i="2"/>
  <c r="H14" i="2"/>
  <c r="G14" i="2"/>
  <c r="F14" i="2"/>
  <c r="E14" i="2"/>
  <c r="D14" i="2"/>
  <c r="C14" i="2"/>
  <c r="L14" i="2" s="1"/>
  <c r="R13" i="2"/>
  <c r="P13" i="2"/>
  <c r="N13" i="2"/>
  <c r="O13" i="2" s="1"/>
  <c r="Q13" i="2" s="1"/>
  <c r="M13" i="2"/>
  <c r="K13" i="2"/>
  <c r="J13" i="2"/>
  <c r="I13" i="2"/>
  <c r="H13" i="2"/>
  <c r="G13" i="2"/>
  <c r="F13" i="2"/>
  <c r="E13" i="2"/>
  <c r="D13" i="2"/>
  <c r="L13" i="2" s="1"/>
  <c r="C13" i="2"/>
  <c r="Q12" i="2"/>
  <c r="O12" i="2"/>
  <c r="L12" i="2"/>
  <c r="O11" i="2"/>
  <c r="Q11" i="2" s="1"/>
  <c r="L11" i="2"/>
  <c r="Q10" i="2"/>
  <c r="O10" i="2"/>
  <c r="L10" i="2"/>
  <c r="O9" i="2"/>
  <c r="Q9" i="2" s="1"/>
  <c r="L9" i="2"/>
  <c r="Q8" i="2"/>
  <c r="O8" i="2"/>
  <c r="L8" i="2"/>
  <c r="R7" i="2"/>
  <c r="P7" i="2"/>
  <c r="N7" i="2"/>
  <c r="M7" i="2"/>
  <c r="O7" i="2" s="1"/>
  <c r="Q7" i="2" s="1"/>
  <c r="K7" i="2"/>
  <c r="J7" i="2"/>
  <c r="I7" i="2"/>
  <c r="H7" i="2"/>
  <c r="G7" i="2"/>
  <c r="F7" i="2"/>
  <c r="E7" i="2"/>
  <c r="D7" i="2"/>
  <c r="C7" i="2"/>
  <c r="L7" i="2" s="1"/>
  <c r="R6" i="2"/>
  <c r="P6" i="2"/>
  <c r="O6" i="2"/>
  <c r="Q6" i="2" s="1"/>
  <c r="N6" i="2"/>
  <c r="M6" i="2"/>
  <c r="K6" i="2"/>
  <c r="J6" i="2"/>
  <c r="I6" i="2"/>
  <c r="H6" i="2"/>
  <c r="G6" i="2"/>
  <c r="F6" i="2"/>
  <c r="E6" i="2"/>
  <c r="D6" i="2"/>
  <c r="C6" i="2"/>
  <c r="L6" i="2" s="1"/>
  <c r="R5" i="2"/>
  <c r="J5" i="2"/>
  <c r="F5" i="2"/>
  <c r="L210" i="2" l="1"/>
  <c r="Q210" i="2"/>
  <c r="R220" i="2"/>
  <c r="H139" i="2"/>
  <c r="H138" i="2" s="1"/>
  <c r="J205" i="2"/>
  <c r="J139" i="2" s="1"/>
  <c r="J138" i="2" s="1"/>
  <c r="J220" i="2" s="1"/>
  <c r="F220" i="2"/>
  <c r="P205" i="2"/>
  <c r="P139" i="2" s="1"/>
  <c r="P138" i="2" s="1"/>
  <c r="H220" i="2"/>
  <c r="G220" i="2"/>
  <c r="K139" i="2"/>
  <c r="K138" i="2" s="1"/>
  <c r="P5" i="2"/>
  <c r="E5" i="2"/>
  <c r="E220" i="2" s="1"/>
  <c r="I5" i="2"/>
  <c r="I220" i="2" s="1"/>
  <c r="C53" i="2"/>
  <c r="D56" i="2"/>
  <c r="D53" i="2" s="1"/>
  <c r="M71" i="2"/>
  <c r="O71" i="2" s="1"/>
  <c r="Q71" i="2" s="1"/>
  <c r="N82" i="2"/>
  <c r="N5" i="2" s="1"/>
  <c r="N220" i="2" s="1"/>
  <c r="M56" i="2"/>
  <c r="D77" i="2"/>
  <c r="D76" i="2" s="1"/>
  <c r="L76" i="2" s="1"/>
  <c r="L83" i="2"/>
  <c r="M77" i="2"/>
  <c r="L84" i="2"/>
  <c r="K128" i="2"/>
  <c r="D205" i="2"/>
  <c r="L205" i="2" s="1"/>
  <c r="D217" i="2"/>
  <c r="L217" i="2" s="1"/>
  <c r="D218" i="2"/>
  <c r="L218" i="2" s="1"/>
  <c r="D184" i="2"/>
  <c r="M205" i="2"/>
  <c r="O83" i="1"/>
  <c r="O6" i="1"/>
  <c r="D139" i="2" l="1"/>
  <c r="D138" i="2" s="1"/>
  <c r="L138" i="2" s="1"/>
  <c r="O205" i="2"/>
  <c r="Q205" i="2" s="1"/>
  <c r="M139" i="2"/>
  <c r="O56" i="2"/>
  <c r="Q56" i="2" s="1"/>
  <c r="M53" i="2"/>
  <c r="L77" i="2"/>
  <c r="K99" i="2"/>
  <c r="L128" i="2"/>
  <c r="L184" i="2"/>
  <c r="D5" i="2"/>
  <c r="D220" i="2" s="1"/>
  <c r="P220" i="2"/>
  <c r="M76" i="2"/>
  <c r="O76" i="2" s="1"/>
  <c r="Q76" i="2" s="1"/>
  <c r="O77" i="2"/>
  <c r="Q77" i="2" s="1"/>
  <c r="L139" i="2"/>
  <c r="C5" i="2"/>
  <c r="L53" i="2"/>
  <c r="O82" i="2"/>
  <c r="Q82" i="2" s="1"/>
  <c r="L56" i="2"/>
  <c r="O216" i="1"/>
  <c r="O215" i="1"/>
  <c r="O214" i="1"/>
  <c r="O385" i="1"/>
  <c r="O384" i="1"/>
  <c r="O383" i="1"/>
  <c r="O382" i="1"/>
  <c r="O381" i="1"/>
  <c r="O380" i="1"/>
  <c r="O379" i="1"/>
  <c r="O378" i="1"/>
  <c r="O377" i="1"/>
  <c r="O376" i="1"/>
  <c r="O375" i="1"/>
  <c r="O374" i="1"/>
  <c r="O373" i="1"/>
  <c r="O372" i="1"/>
  <c r="O371" i="1"/>
  <c r="O370" i="1"/>
  <c r="O369" i="1"/>
  <c r="O368" i="1"/>
  <c r="O367" i="1"/>
  <c r="O366" i="1"/>
  <c r="O365" i="1"/>
  <c r="O364" i="1"/>
  <c r="O363" i="1"/>
  <c r="O362" i="1"/>
  <c r="O361" i="1"/>
  <c r="O360" i="1"/>
  <c r="O359" i="1"/>
  <c r="O358" i="1"/>
  <c r="O357" i="1"/>
  <c r="O356" i="1"/>
  <c r="O355" i="1"/>
  <c r="O354" i="1"/>
  <c r="O353" i="1"/>
  <c r="O352" i="1"/>
  <c r="O351" i="1"/>
  <c r="O350" i="1"/>
  <c r="O349" i="1"/>
  <c r="O348" i="1"/>
  <c r="O347" i="1"/>
  <c r="O346" i="1"/>
  <c r="O345" i="1"/>
  <c r="O344" i="1"/>
  <c r="O343" i="1"/>
  <c r="O342" i="1"/>
  <c r="O341" i="1"/>
  <c r="O340" i="1"/>
  <c r="O339" i="1"/>
  <c r="O338" i="1"/>
  <c r="O337" i="1"/>
  <c r="O336" i="1"/>
  <c r="O335" i="1"/>
  <c r="O334" i="1"/>
  <c r="O333" i="1"/>
  <c r="O332" i="1"/>
  <c r="O331" i="1"/>
  <c r="O330" i="1"/>
  <c r="O329" i="1"/>
  <c r="O328" i="1"/>
  <c r="O327" i="1"/>
  <c r="O326" i="1"/>
  <c r="O325" i="1"/>
  <c r="O324" i="1"/>
  <c r="O323" i="1"/>
  <c r="O322" i="1"/>
  <c r="O321" i="1"/>
  <c r="O320" i="1"/>
  <c r="O319" i="1"/>
  <c r="O318" i="1"/>
  <c r="O317" i="1"/>
  <c r="O316" i="1"/>
  <c r="O315" i="1"/>
  <c r="O314" i="1"/>
  <c r="O313" i="1"/>
  <c r="O312" i="1"/>
  <c r="O311" i="1"/>
  <c r="O310" i="1"/>
  <c r="O309" i="1"/>
  <c r="O308" i="1"/>
  <c r="O307" i="1"/>
  <c r="O306" i="1"/>
  <c r="O305" i="1"/>
  <c r="O304" i="1"/>
  <c r="O303" i="1"/>
  <c r="O302" i="1"/>
  <c r="O301" i="1"/>
  <c r="O300" i="1"/>
  <c r="O299" i="1"/>
  <c r="O298" i="1"/>
  <c r="O297" i="1"/>
  <c r="O296" i="1"/>
  <c r="O295" i="1"/>
  <c r="O294" i="1"/>
  <c r="O293" i="1"/>
  <c r="O292" i="1"/>
  <c r="O291" i="1"/>
  <c r="O290" i="1"/>
  <c r="O289" i="1"/>
  <c r="O288" i="1"/>
  <c r="O287" i="1"/>
  <c r="O286" i="1"/>
  <c r="O285" i="1"/>
  <c r="O284" i="1"/>
  <c r="O283" i="1"/>
  <c r="O282" i="1"/>
  <c r="O281" i="1"/>
  <c r="O280" i="1"/>
  <c r="O279" i="1"/>
  <c r="O278" i="1"/>
  <c r="O277" i="1"/>
  <c r="O276" i="1"/>
  <c r="O275" i="1"/>
  <c r="O274" i="1"/>
  <c r="O273" i="1"/>
  <c r="O272" i="1"/>
  <c r="O271" i="1"/>
  <c r="O270" i="1"/>
  <c r="O269" i="1"/>
  <c r="O268" i="1"/>
  <c r="O267" i="1"/>
  <c r="O266" i="1"/>
  <c r="O265" i="1"/>
  <c r="O264" i="1"/>
  <c r="O263" i="1"/>
  <c r="O262" i="1"/>
  <c r="O261" i="1"/>
  <c r="O260" i="1"/>
  <c r="O259" i="1"/>
  <c r="O258" i="1"/>
  <c r="O257" i="1"/>
  <c r="O256" i="1"/>
  <c r="O255" i="1"/>
  <c r="O254" i="1"/>
  <c r="O253" i="1"/>
  <c r="O252" i="1"/>
  <c r="O251" i="1"/>
  <c r="O250" i="1"/>
  <c r="O249" i="1"/>
  <c r="O248" i="1"/>
  <c r="O247" i="1"/>
  <c r="O246" i="1"/>
  <c r="O245" i="1"/>
  <c r="O244" i="1"/>
  <c r="O243" i="1"/>
  <c r="O242" i="1"/>
  <c r="O241" i="1"/>
  <c r="O240" i="1"/>
  <c r="O239" i="1"/>
  <c r="O238" i="1"/>
  <c r="O237" i="1"/>
  <c r="O236" i="1"/>
  <c r="O235" i="1"/>
  <c r="O234" i="1"/>
  <c r="O233" i="1"/>
  <c r="O232" i="1"/>
  <c r="O231" i="1"/>
  <c r="O230" i="1"/>
  <c r="O229" i="1"/>
  <c r="O228" i="1"/>
  <c r="O227" i="1"/>
  <c r="O226" i="1"/>
  <c r="O225" i="1"/>
  <c r="O224" i="1"/>
  <c r="O223" i="1"/>
  <c r="O222" i="1"/>
  <c r="O221" i="1"/>
  <c r="O220" i="1"/>
  <c r="O219" i="1"/>
  <c r="O218" i="1"/>
  <c r="O217" i="1"/>
  <c r="O213" i="1"/>
  <c r="O212" i="1"/>
  <c r="O211" i="1"/>
  <c r="O210" i="1"/>
  <c r="O209" i="1"/>
  <c r="O208" i="1"/>
  <c r="O207" i="1"/>
  <c r="O206" i="1"/>
  <c r="O205" i="1"/>
  <c r="O204" i="1"/>
  <c r="O203" i="1"/>
  <c r="O202" i="1"/>
  <c r="O201" i="1"/>
  <c r="O200" i="1"/>
  <c r="O199" i="1"/>
  <c r="O198" i="1"/>
  <c r="O197" i="1"/>
  <c r="O196" i="1"/>
  <c r="O195" i="1"/>
  <c r="O194" i="1"/>
  <c r="O193" i="1"/>
  <c r="O192" i="1"/>
  <c r="O191" i="1"/>
  <c r="O190" i="1"/>
  <c r="O189" i="1"/>
  <c r="O188" i="1"/>
  <c r="O187" i="1"/>
  <c r="O186" i="1"/>
  <c r="O185" i="1"/>
  <c r="O184" i="1"/>
  <c r="O183" i="1"/>
  <c r="O182" i="1"/>
  <c r="O181" i="1"/>
  <c r="O180" i="1"/>
  <c r="O179" i="1"/>
  <c r="O178" i="1"/>
  <c r="O177" i="1"/>
  <c r="O176" i="1"/>
  <c r="O175" i="1"/>
  <c r="O174" i="1"/>
  <c r="O173" i="1"/>
  <c r="O172" i="1"/>
  <c r="O171" i="1"/>
  <c r="O170" i="1"/>
  <c r="O169" i="1"/>
  <c r="O168" i="1"/>
  <c r="O167" i="1"/>
  <c r="O166" i="1"/>
  <c r="O165" i="1"/>
  <c r="O164" i="1"/>
  <c r="O163" i="1"/>
  <c r="O162" i="1"/>
  <c r="O161" i="1"/>
  <c r="O160" i="1"/>
  <c r="O159" i="1"/>
  <c r="O158" i="1"/>
  <c r="O157" i="1"/>
  <c r="O156" i="1"/>
  <c r="O155" i="1"/>
  <c r="O154" i="1"/>
  <c r="O153" i="1"/>
  <c r="O152" i="1"/>
  <c r="O151" i="1"/>
  <c r="O150" i="1"/>
  <c r="O149" i="1"/>
  <c r="O148" i="1"/>
  <c r="O147" i="1"/>
  <c r="O146" i="1"/>
  <c r="O145" i="1"/>
  <c r="O144" i="1"/>
  <c r="O143" i="1"/>
  <c r="O142" i="1"/>
  <c r="O141" i="1"/>
  <c r="O140" i="1"/>
  <c r="O139" i="1"/>
  <c r="O138" i="1"/>
  <c r="O137" i="1"/>
  <c r="O136" i="1"/>
  <c r="O135" i="1"/>
  <c r="O134" i="1"/>
  <c r="O133" i="1"/>
  <c r="O132" i="1"/>
  <c r="O131" i="1"/>
  <c r="O130" i="1"/>
  <c r="O129" i="1"/>
  <c r="O128" i="1"/>
  <c r="O127" i="1"/>
  <c r="O126" i="1"/>
  <c r="O125" i="1"/>
  <c r="O124" i="1"/>
  <c r="O123" i="1"/>
  <c r="O122" i="1"/>
  <c r="O121" i="1"/>
  <c r="O120" i="1"/>
  <c r="O119" i="1"/>
  <c r="O118" i="1"/>
  <c r="O117" i="1"/>
  <c r="O116" i="1"/>
  <c r="O115" i="1"/>
  <c r="O114" i="1"/>
  <c r="O113" i="1"/>
  <c r="O112" i="1"/>
  <c r="O111" i="1"/>
  <c r="O110" i="1"/>
  <c r="O109" i="1"/>
  <c r="O108" i="1"/>
  <c r="O107" i="1"/>
  <c r="O106" i="1"/>
  <c r="O105" i="1"/>
  <c r="O104" i="1"/>
  <c r="O103" i="1"/>
  <c r="O102" i="1"/>
  <c r="O101" i="1"/>
  <c r="O100" i="1"/>
  <c r="O99" i="1"/>
  <c r="O98" i="1"/>
  <c r="O97" i="1"/>
  <c r="O96" i="1"/>
  <c r="O95" i="1"/>
  <c r="O94" i="1"/>
  <c r="O93" i="1"/>
  <c r="O92" i="1"/>
  <c r="O91" i="1"/>
  <c r="O90" i="1"/>
  <c r="O89" i="1"/>
  <c r="O88" i="1"/>
  <c r="O87" i="1"/>
  <c r="O86" i="1"/>
  <c r="O85" i="1"/>
  <c r="O84" i="1"/>
  <c r="O82" i="1"/>
  <c r="O81" i="1"/>
  <c r="O80" i="1"/>
  <c r="O79" i="1"/>
  <c r="O78" i="1"/>
  <c r="O77" i="1"/>
  <c r="O76" i="1"/>
  <c r="O75" i="1"/>
  <c r="O74" i="1"/>
  <c r="O73" i="1"/>
  <c r="O72" i="1"/>
  <c r="O71" i="1"/>
  <c r="O70" i="1"/>
  <c r="O69" i="1"/>
  <c r="O68" i="1"/>
  <c r="O67" i="1"/>
  <c r="O66" i="1"/>
  <c r="O65" i="1"/>
  <c r="O64" i="1"/>
  <c r="O63" i="1"/>
  <c r="O62" i="1"/>
  <c r="O61" i="1"/>
  <c r="O60" i="1"/>
  <c r="O59" i="1"/>
  <c r="O58" i="1"/>
  <c r="O57" i="1"/>
  <c r="O56" i="1"/>
  <c r="O55" i="1"/>
  <c r="O54" i="1"/>
  <c r="O53" i="1"/>
  <c r="O52" i="1"/>
  <c r="O51" i="1"/>
  <c r="O50" i="1"/>
  <c r="O49" i="1"/>
  <c r="O48" i="1"/>
  <c r="O47" i="1"/>
  <c r="O46" i="1"/>
  <c r="O45" i="1"/>
  <c r="O44" i="1"/>
  <c r="O43" i="1"/>
  <c r="O42" i="1"/>
  <c r="O41" i="1"/>
  <c r="O40" i="1"/>
  <c r="O39" i="1"/>
  <c r="O38" i="1"/>
  <c r="O37" i="1"/>
  <c r="O36" i="1"/>
  <c r="O35" i="1"/>
  <c r="O34" i="1"/>
  <c r="O33" i="1"/>
  <c r="O32" i="1"/>
  <c r="O31" i="1"/>
  <c r="O30" i="1"/>
  <c r="O29" i="1"/>
  <c r="O28" i="1"/>
  <c r="O27" i="1"/>
  <c r="O26" i="1"/>
  <c r="O25" i="1"/>
  <c r="O24" i="1"/>
  <c r="O23" i="1"/>
  <c r="O22" i="1"/>
  <c r="O21" i="1"/>
  <c r="O20" i="1"/>
  <c r="O19" i="1"/>
  <c r="O18" i="1"/>
  <c r="O17" i="1"/>
  <c r="O16" i="1"/>
  <c r="O15" i="1"/>
  <c r="O14" i="1"/>
  <c r="O13" i="1"/>
  <c r="O12" i="1"/>
  <c r="O11" i="1"/>
  <c r="O10" i="1"/>
  <c r="O9" i="1"/>
  <c r="O8" i="1"/>
  <c r="O7" i="1"/>
  <c r="O53" i="2" l="1"/>
  <c r="Q53" i="2" s="1"/>
  <c r="M5" i="2"/>
  <c r="C220" i="2"/>
  <c r="L99" i="2"/>
  <c r="K5" i="2"/>
  <c r="K220" i="2" s="1"/>
  <c r="O139" i="2"/>
  <c r="Q139" i="2" s="1"/>
  <c r="M138" i="2"/>
  <c r="O138" i="2" s="1"/>
  <c r="Q138" i="2" s="1"/>
  <c r="L5" i="2" l="1"/>
  <c r="L220" i="2"/>
  <c r="M220" i="2"/>
  <c r="O220" i="2" s="1"/>
  <c r="Q220" i="2" s="1"/>
  <c r="O5" i="2"/>
  <c r="Q5" i="2" s="1"/>
</calcChain>
</file>

<file path=xl/sharedStrings.xml><?xml version="1.0" encoding="utf-8"?>
<sst xmlns="http://schemas.openxmlformats.org/spreadsheetml/2006/main" count="2413" uniqueCount="779">
  <si>
    <t/>
  </si>
  <si>
    <t>рублей</t>
  </si>
  <si>
    <t>Наименование</t>
  </si>
  <si>
    <t>Рз</t>
  </si>
  <si>
    <t>Пр</t>
  </si>
  <si>
    <t>ЦСР</t>
  </si>
  <si>
    <t>ВР</t>
  </si>
  <si>
    <t>1</t>
  </si>
  <si>
    <t>2</t>
  </si>
  <si>
    <t>3</t>
  </si>
  <si>
    <t>4</t>
  </si>
  <si>
    <t>5</t>
  </si>
  <si>
    <t>6</t>
  </si>
  <si>
    <t>7</t>
  </si>
  <si>
    <t>8</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</si>
  <si>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</si>
  <si>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</si>
  <si>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</si>
  <si>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</si>
  <si>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</si>
  <si>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</si>
  <si>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</si>
  <si>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</si>
  <si>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</si>
  <si>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</si>
  <si>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</si>
  <si>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Руководство и управление в сфере установленных функций органов местного самоуправления</t>
  </si>
  <si>
    <t>70 0 00 80040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</si>
  <si>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</si>
  <si>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</si>
  <si>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</si>
  <si>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</si>
  <si>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</si>
  <si>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</si>
  <si>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Иные бюджетные ассигнования</t>
  </si>
  <si>
    <t>800</t>
  </si>
  <si>
    <t>Уплата налогов, сборов и иных платежей</t>
  </si>
  <si>
    <t>850</t>
  </si>
  <si>
    <t>Судебная система</t>
  </si>
  <si>
    <t>05</t>
  </si>
  <si>
    <t>Обеспечение деятельности финансовых, налоговых и таможенных органов и органов финансового (финансово-бюджетного) надзора</t>
  </si>
  <si>
    <t>06</t>
  </si>
  <si>
    <t>Обеспечение деятельности руководителя контрольно-счетного органа муниципального образования и его заместителей</t>
  </si>
  <si>
    <t>70 0 00 80050</t>
  </si>
  <si>
    <t>Резервные фонды</t>
  </si>
  <si>
    <t>11</t>
  </si>
  <si>
    <t>70 0 00 83030</t>
  </si>
  <si>
    <t>Резервные средства</t>
  </si>
  <si>
    <t>870</t>
  </si>
  <si>
    <t>Другие общегосударственные вопросы</t>
  </si>
  <si>
    <t>13</t>
  </si>
  <si>
    <t>Многофункциональные центры предоставления государственных и муниципальных услуг</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</si>
  <si>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</si>
  <si>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</si>
  <si>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</si>
  <si>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</si>
  <si>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Национальная оборона</t>
  </si>
  <si>
    <t>Мобилизационная и вневойсковая подготовка</t>
  </si>
  <si>
    <t>Национальная безопасность и правоохранительная деятельность</t>
  </si>
  <si>
    <t>09</t>
  </si>
  <si>
    <t>Единые дежурно-диспетчерские службы</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</si>
  <si>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</si>
  <si>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</si>
  <si>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</si>
  <si>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10</t>
  </si>
  <si>
    <t>Мероприятия в сфере пожарной безопасности</t>
  </si>
  <si>
    <t>Национальная экономика</t>
  </si>
  <si>
    <t>Сельское хозяйство и рыболовство</t>
  </si>
  <si>
    <t>Дорожное хозяйство (дорожные фонды)</t>
  </si>
  <si>
    <t>Обеспечение сохранности автомобильных дорог местного значения и условий безопасности движения по ним</t>
  </si>
  <si>
    <t>Повышение безопасности дорожного движения</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</si>
  <si>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</si>
  <si>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Жилищно-коммунальное хозяйство</t>
  </si>
  <si>
    <t>Жилищное хозяйство</t>
  </si>
  <si>
    <t>Эксплуатация и содержание имущества казны муниципального образования</t>
  </si>
  <si>
    <t>Уплата взносов на капитальный ремонт многоквартирных домов за объекты муниципальной казны, закрепленного за органами местного самоуправления</t>
  </si>
  <si>
    <t>Коммунальное хозяйство</t>
  </si>
  <si>
    <t>Мероприятия по обеспечению населения бытовыми услугами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</si>
  <si>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</si>
  <si>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</si>
  <si>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Строительство и реконструкция (модернизация) объектов питьевого водоснабжения</t>
  </si>
  <si>
    <t>Капитальные вложения в объекты государственной (муниципальной) собственности</t>
  </si>
  <si>
    <t>400</t>
  </si>
  <si>
    <t>Бюджетные инвестиции</t>
  </si>
  <si>
    <t>410</t>
  </si>
  <si>
    <t>Благоустройство</t>
  </si>
  <si>
    <t>Мероприятия по благоустройству</t>
  </si>
  <si>
    <t>Мероприятия по формированию современной городской среды</t>
  </si>
  <si>
    <t>Реализация программ формирования современной городской среды</t>
  </si>
  <si>
    <t>Образование</t>
  </si>
  <si>
    <t>07</t>
  </si>
  <si>
    <t>Дошкольное образование</t>
  </si>
  <si>
    <t>Дошкольные образовательные организации</t>
  </si>
  <si>
    <t>Общее образование</t>
  </si>
  <si>
    <t>Общеобразовательные организации</t>
  </si>
  <si>
    <t>Дополнительное образование детей</t>
  </si>
  <si>
    <t>Организации дополнительного образования</t>
  </si>
  <si>
    <t>Молодежная политика</t>
  </si>
  <si>
    <t>Мероприятия по проведению оздоровительной кампании детей</t>
  </si>
  <si>
    <t>Совершенствование системы профилактики правонарушений и усиление борьбы с преступностью</t>
  </si>
  <si>
    <t>Социальное обеспечение и иные выплаты населению</t>
  </si>
  <si>
    <t>300</t>
  </si>
  <si>
    <t>Иные выплаты населению</t>
  </si>
  <si>
    <t>360</t>
  </si>
  <si>
    <t>Мероприятия по работе с семьей, детьми и молодежью</t>
  </si>
  <si>
    <t>Другие вопросы в области образования</t>
  </si>
  <si>
    <t>Учреждения, обеспечивающие деятельность органов местного самоуправления и муниципальных учреждений</t>
  </si>
  <si>
    <t>Учреждения психолого-медико-социального сопровождения</t>
  </si>
  <si>
    <t>Организация и проведение олимпиад, выставок, конкурсов, конференций и других общественных мероприятий</t>
  </si>
  <si>
    <t>Стипендии</t>
  </si>
  <si>
    <t>340</t>
  </si>
  <si>
    <t>Социальные выплаты гражданам, кроме публичных нормативных социальных выплат</t>
  </si>
  <si>
    <t>320</t>
  </si>
  <si>
    <t>Культура, кинематография</t>
  </si>
  <si>
    <t>08</t>
  </si>
  <si>
    <t>Культура</t>
  </si>
  <si>
    <t>Библиотеки</t>
  </si>
  <si>
    <t>Дворцы и дома культуры, клубы, выставочные залы</t>
  </si>
  <si>
    <t>Организация и проведение праздничных и других мероприятий по вопросам местного значения</t>
  </si>
  <si>
    <t>Обеспечение развития и укрепления материально-технической базы домов культуры в населенных пунктах с числом жителей до 50 тысяч человек</t>
  </si>
  <si>
    <t>Другие вопросы в области культуры, кинематографии</t>
  </si>
  <si>
    <t>Социальная политика</t>
  </si>
  <si>
    <t>Пенсионное обеспечение</t>
  </si>
  <si>
    <t>Выплата муниципальных пенсий (доплат к государственным пенсиям)</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</si>
  <si>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</si>
  <si>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</si>
  <si>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Публичные нормативные социальные выплаты гражданам</t>
  </si>
  <si>
    <t>310</t>
  </si>
  <si>
    <t>Предоставление жилых помещений детям-сиротам, оставшимся без попечения родителей, лицам из их числа по договорам найма специализированных жилых помещений</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</si>
  <si>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</si>
  <si>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Реализация мероприятий по обеспечению жильем молодых семей</t>
  </si>
  <si>
    <t>Другие вопросы в области социальной политики</t>
  </si>
  <si>
    <t>630</t>
  </si>
  <si>
    <t>Физическая культура и спорт</t>
  </si>
  <si>
    <t>Массовый спорт</t>
  </si>
  <si>
    <t>Мероприятия по развитию физической культуры и спорта</t>
  </si>
  <si>
    <t>Обслуживание муниципального долга</t>
  </si>
  <si>
    <t>Обслуживание государственного (муниципального) долга</t>
  </si>
  <si>
    <t>700</t>
  </si>
  <si>
    <t>730</t>
  </si>
  <si>
    <t>70 0 00 80080</t>
  </si>
  <si>
    <t>ИТОГО:</t>
  </si>
  <si>
    <t>Другие вопросы в области жилищно-коммунального хозяйства</t>
  </si>
  <si>
    <t>Условно утвержденные расходы</t>
  </si>
  <si>
    <t>Замена оконных блоков муниципальных образовательных организаций Брянской области</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</si>
  <si>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</si>
  <si>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Обслуживание государственного (муниципального) внутреннего долга</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</si>
  <si>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</si>
  <si>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</si>
  <si>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</si>
  <si>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</si>
  <si>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Бюджетные инвестиции в объекты капитального строительства муниципальной собственности</t>
  </si>
  <si>
    <t>Организация и содержание мест захоронения (кладбищ)</t>
  </si>
  <si>
    <t>Охрана окружающей среды</t>
  </si>
  <si>
    <t>Другие вопросы в области охраны окружающей среды</t>
  </si>
  <si>
    <t>Мероприятия в сфере охраны окружающей среды</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</si>
  <si>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</si>
  <si>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Оказание поддержки спортивным сборным командам</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</si>
  <si>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</si>
  <si>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</si>
  <si>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Приведение в соответствии с брендбуком "Точка роста" помещений муниципальных общеобразовательных организаций</t>
  </si>
  <si>
    <t>Организации, осуществляющие спортивную подготовку</t>
  </si>
  <si>
    <t>Обеспечение жильем тренеров, тренеров-преподавателей учреждений физической культуры и спорта Брянской области</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</si>
  <si>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</si>
  <si>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Государственная поддержка отрасли культуры</t>
  </si>
  <si>
    <t>Обеспечение деятельности главы муниципального образования</t>
  </si>
  <si>
    <t>Обеспечение деятельности главы местной администрации (исполнительно-распорядительного органа муниципального образования)</t>
  </si>
  <si>
    <t>01 4 01 80020</t>
  </si>
  <si>
    <t>Руководство и управление с сфере установленных функций органов местного самоуправления</t>
  </si>
  <si>
    <t>01 4 01 80040</t>
  </si>
  <si>
    <t>Информационное освещение деятельности органов местного самоуправления</t>
  </si>
  <si>
    <t>01 4 01 80070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</si>
  <si>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</si>
  <si>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01 4 03 12021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</si>
  <si>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</si>
  <si>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01 4 03 12022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</si>
  <si>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</si>
  <si>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01 4 03 12023</t>
  </si>
  <si>
    <t>01 4 08 17900</t>
  </si>
  <si>
    <t>Организация и осуществление деятельности по опеке и попечительству (содержание органов по опеке и попечительству)</t>
  </si>
  <si>
    <t>01 4 24 16721</t>
  </si>
  <si>
    <t>01 4 02 51200</t>
  </si>
  <si>
    <t>02 4 01 80040</t>
  </si>
  <si>
    <t>Обеспечение проведения выборов и референдумов</t>
  </si>
  <si>
    <t>Организация и проведение выборов и референдумов</t>
  </si>
  <si>
    <t>70 0 00 80060</t>
  </si>
  <si>
    <t>Специальные расходы</t>
  </si>
  <si>
    <t>880</t>
  </si>
  <si>
    <t>Резервный фонд местной администрации</t>
  </si>
  <si>
    <t>01 4 11 80710</t>
  </si>
  <si>
    <t>Осуществление первичного воинского учета органами местного самоуправления поселений, муниципальных и городских округов</t>
  </si>
  <si>
    <t>01 4 04 51180</t>
  </si>
  <si>
    <t>Защита населения и территории от чрезвычайных ситуаций природного и техногенного характера, пожарная безопасность</t>
  </si>
  <si>
    <t>01 4 05 80700</t>
  </si>
  <si>
    <t>01 4 05 81200</t>
  </si>
  <si>
    <t>01 4 14 81140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</si>
  <si>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</si>
  <si>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01 4 07 12510</t>
  </si>
  <si>
    <t>01 4 16 81610</t>
  </si>
  <si>
    <t>01 4 16 S6170</t>
  </si>
  <si>
    <t>01 4 17 81610</t>
  </si>
  <si>
    <t>Приобретение специализированной техники для предприятий жилищно-коммунального комплекса</t>
  </si>
  <si>
    <t>01 4 17 81850</t>
  </si>
  <si>
    <t>01 4 18 81660</t>
  </si>
  <si>
    <t>01 4 19 80920</t>
  </si>
  <si>
    <t>01 4 19 81830</t>
  </si>
  <si>
    <t>01 4 09 81810</t>
  </si>
  <si>
    <t>Организация и обеспечение освещение улиц</t>
  </si>
  <si>
    <t>01 4 20 81690</t>
  </si>
  <si>
    <t>01 4 20 81710</t>
  </si>
  <si>
    <t>01 4 20 81730</t>
  </si>
  <si>
    <t>Реализация инициативного проекта (отдыхаем всей семьей, г.Сельцо)</t>
  </si>
  <si>
    <t>01 4 20 S5871</t>
  </si>
  <si>
    <t>Реализация инициативного проекта (детская площадка в районе переулка Сенного, г.Сельцо)</t>
  </si>
  <si>
    <t>01 4 20 S5872</t>
  </si>
  <si>
    <t>05 1 F2 55550</t>
  </si>
  <si>
    <t>05 4 01 81900</t>
  </si>
  <si>
    <t>08 1 F5 52430</t>
  </si>
  <si>
    <t>08 4 01 81680</t>
  </si>
  <si>
    <t>01 4 22 83280</t>
  </si>
  <si>
    <t>03 4 02 14722</t>
  </si>
  <si>
    <t>03 4 02 80300</t>
  </si>
  <si>
    <t>03 4 02 S4860</t>
  </si>
  <si>
    <t>03 4 02 14721</t>
  </si>
  <si>
    <t>03 4 02 53030</t>
  </si>
  <si>
    <t>03 4 02 80310</t>
  </si>
  <si>
    <t>03 4 02 L3040</t>
  </si>
  <si>
    <t>03 4 02 S4900</t>
  </si>
  <si>
    <t>03 4 02 S4910</t>
  </si>
  <si>
    <t>Реализация инициативного проекта (безопасная и комфортная среда в школе -залог успешного проведения учебного процесса, г.Сельцо)</t>
  </si>
  <si>
    <t>03 4 02 S5873</t>
  </si>
  <si>
    <t>03 4 02 S5874</t>
  </si>
  <si>
    <t>04 4 03 80320</t>
  </si>
  <si>
    <t>03 4 04 S4790</t>
  </si>
  <si>
    <t>04 4 04 81130</t>
  </si>
  <si>
    <t>04 4 05 82360</t>
  </si>
  <si>
    <t>03 4 01 80040</t>
  </si>
  <si>
    <t>03 4 01 80720</t>
  </si>
  <si>
    <t>03 4 02 80340</t>
  </si>
  <si>
    <t>03 4 02 82340</t>
  </si>
  <si>
    <t>03 4 02 82520</t>
  </si>
  <si>
    <t>03 4 03 81680</t>
  </si>
  <si>
    <t>03 4 05 14723</t>
  </si>
  <si>
    <t>04 4 02 80450</t>
  </si>
  <si>
    <t>04 4 02 80480</t>
  </si>
  <si>
    <t>04 4 02 82530</t>
  </si>
  <si>
    <t>04 4 02 L4670</t>
  </si>
  <si>
    <t>04 4 02 L5190</t>
  </si>
  <si>
    <t>04 4 01 80040</t>
  </si>
  <si>
    <t>04 4 01 80720</t>
  </si>
  <si>
    <t>Мероприяти по развитию культуры</t>
  </si>
  <si>
    <t>04 4 02 82400</t>
  </si>
  <si>
    <t>01 4 23 82450</t>
  </si>
  <si>
    <t>01 4 24 16710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</si>
  <si>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</si>
  <si>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01 4 24 16723</t>
  </si>
  <si>
    <t>01 4 24 R0820</t>
  </si>
  <si>
    <t>03 4 06 14780</t>
  </si>
  <si>
    <t>06 4 01 L4970</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</si>
  <si>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</si>
  <si>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01 4 24 16722</t>
  </si>
  <si>
    <t>Физическая культура</t>
  </si>
  <si>
    <t>07 4 04 80620</t>
  </si>
  <si>
    <t>07 4 04 S7690</t>
  </si>
  <si>
    <t>07 4 05 S7620</t>
  </si>
  <si>
    <t>07 4 01 82300</t>
  </si>
  <si>
    <t>07 4 02 82310</t>
  </si>
  <si>
    <t>02 4 01 83000</t>
  </si>
  <si>
    <t xml:space="preserve"> 2022 год 
(от 15.12.2021г. №7-250)</t>
  </si>
  <si>
    <t>Изменение 2022 год 
(от 24.02.2022г. №7-274  )</t>
  </si>
  <si>
    <t>Изменение 2022 год 
(от 23.03.2022г. №7-287  )</t>
  </si>
  <si>
    <t>01 4 20 81850</t>
  </si>
  <si>
    <t>Проведение ремонта спортивных сооружений</t>
  </si>
  <si>
    <t>07 1 P5 17680</t>
  </si>
  <si>
    <t>Изменение 2022 год 
(от 25.05.2022г. №7-297  )</t>
  </si>
  <si>
    <t>Оценка имущества, признание прав и регулирование отношений муниципальной собственности</t>
  </si>
  <si>
    <t>01 4 19 80900</t>
  </si>
  <si>
    <t>Мероприятия по развитию культуры</t>
  </si>
  <si>
    <t>Достижение показателей деятельности органов исполнительной власти субъектов Российской Федерации</t>
  </si>
  <si>
    <t>70 0 00 55490</t>
  </si>
  <si>
    <t>Членские взносы некоммерческим организациям</t>
  </si>
  <si>
    <t>01 4 01 81410</t>
  </si>
  <si>
    <t>Транспорт</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</si>
  <si>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</si>
  <si>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01 4 25 18540</t>
  </si>
  <si>
    <t>Модернизация школьных столовых муниципальных общеобразовательных организаций Брянской области</t>
  </si>
  <si>
    <t>03 4 02 S4770</t>
  </si>
  <si>
    <t>Реализация инициативного проекта "Благоустройство спортивной площадки МБОУ "Средняя общеобразовательная школа №1" г.Сельцо»</t>
  </si>
  <si>
    <t>Изменение 2022 год 
(от 24.08.2022г. №7-325  )</t>
  </si>
  <si>
    <t>Гражданская оборона</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</si>
  <si>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</si>
  <si>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01 4 06 81210</t>
  </si>
  <si>
    <t>Ликвидация несанкционированных свалок в границах городов и наиболее опасных объектов накопленного экологического вреда окружающей среде</t>
  </si>
  <si>
    <t>01 1 G1 52420</t>
  </si>
  <si>
    <t>Изменение 2022 год 
(от 28.09.2022г. №7-338  )</t>
  </si>
  <si>
    <t>Изменение 2022 год 
(от 26.10.2022г. №7-346  )</t>
  </si>
  <si>
    <t>Изменение 2022 год 
(от 23.11.2022г. №7- 364 )</t>
  </si>
  <si>
    <t>Изменение 2022 год 
(от 22.12.2022г. №7- 380 )</t>
  </si>
  <si>
    <t>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</si>
  <si>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 1 EВ 5179F</t>
  </si>
  <si>
    <t>Сведения о внесенных в течение 2022 года изменениях в Решение Совета народных депутатов города Сельцо "О бюджете Сельцовского городского округа Брянской области на 2022 год и на плановый период 2023 и 2024 годов" в части расходов 2022 года</t>
  </si>
  <si>
    <t>Сумма на 2022 год с учетом изменений</t>
  </si>
  <si>
    <t>Код бюджетной классификации Российской Федерации</t>
  </si>
  <si>
    <t>Наименование доходов</t>
  </si>
  <si>
    <t>2022 год
Решение №7-250 от 15.12. 2021 год</t>
  </si>
  <si>
    <t xml:space="preserve">изменение           № 7-274 от 24.02.2022 года </t>
  </si>
  <si>
    <t xml:space="preserve">изменение           № 7-287 от 23.03.2022 года </t>
  </si>
  <si>
    <t xml:space="preserve">изменение           № 7-297 от 25.05.2022 года </t>
  </si>
  <si>
    <t xml:space="preserve">изменение           № 7-325       от 24.08.2022 года </t>
  </si>
  <si>
    <t xml:space="preserve">изменение           № 7-338       от 28.09.2022 года </t>
  </si>
  <si>
    <t xml:space="preserve">изменение           № 7-346       от 26.10.2022 года </t>
  </si>
  <si>
    <t xml:space="preserve">изменение           № 7-364  от 23.11.2022 года </t>
  </si>
  <si>
    <t xml:space="preserve">изменение           № 7-380  от 22.12.2022 года </t>
  </si>
  <si>
    <t>2022 год</t>
  </si>
  <si>
    <t xml:space="preserve">изменение                       № 7-338       от 28.09.2022 года </t>
  </si>
  <si>
    <t>2023 год</t>
  </si>
  <si>
    <t>изменение</t>
  </si>
  <si>
    <t>Сумма на 2023 год с учетом изменений</t>
  </si>
  <si>
    <t>2024 год</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</si>
  <si>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</si>
  <si>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</si>
  <si>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</si>
  <si>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</si>
  <si>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</si>
  <si>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</si>
  <si>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</si>
  <si>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</si>
  <si>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</si>
  <si>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</si>
  <si>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</si>
  <si>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</si>
  <si>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</si>
  <si>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</si>
  <si>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</si>
  <si>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</si>
  <si>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 xml:space="preserve">1 03 00000 00 0000 000   </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</si>
  <si>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</si>
  <si>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</si>
  <si>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</si>
  <si>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</si>
  <si>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</si>
  <si>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</si>
  <si>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</si>
  <si>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</si>
  <si>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</si>
  <si>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</si>
  <si>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</si>
  <si>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</si>
  <si>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</si>
  <si>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</si>
  <si>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</si>
  <si>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</si>
  <si>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</si>
  <si>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</si>
  <si>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</si>
  <si>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</si>
  <si>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</si>
  <si>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1 05 02000 02 0000 110</t>
  </si>
  <si>
    <t>Единый налог на вмененный доход для отдельных видов деятельности</t>
  </si>
  <si>
    <t>1 05 02010 02 0000 110</t>
  </si>
  <si>
    <t>1 05 02020 02 0000 110</t>
  </si>
  <si>
    <t>Единый налог на вмененный доход для отдельных видов деятельности (за налоговые периоды, истекшие до 1 января 2011 года)</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</si>
  <si>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</si>
  <si>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</si>
  <si>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</si>
  <si>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</si>
  <si>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</si>
  <si>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1 05 04010 02 0000 110</t>
  </si>
  <si>
    <t>Налог, взимаемый в связи с применением патентной системы налогообложения, зачисляемый в бюджеты городских округов</t>
  </si>
  <si>
    <t>1 06 00000 00 0000 000</t>
  </si>
  <si>
    <t>НАЛОГИ НА ИМУЩЕСТВО</t>
  </si>
  <si>
    <t>1 06 01000 00 0000 110</t>
  </si>
  <si>
    <t>Налог на имущество физических лиц</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</si>
  <si>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</si>
  <si>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</si>
  <si>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1 06 06000 00 0000 110</t>
  </si>
  <si>
    <t>Земельный налог</t>
  </si>
  <si>
    <t>1 06 06030 00 0000 110</t>
  </si>
  <si>
    <t>Земельный налог с организаций</t>
  </si>
  <si>
    <t>1 06 06032 04 0000 110</t>
  </si>
  <si>
    <t>Земельный налог с организаций, обладающих земельным участком, расположенным в границах городских округов</t>
  </si>
  <si>
    <t>1 06 06040 00 0000 110</t>
  </si>
  <si>
    <t>Земельный налог с физических лиц</t>
  </si>
  <si>
    <t>1 06 06042 04 0000 110</t>
  </si>
  <si>
    <t>Земельный налог с физических лиц, обладающих земельным участком, расположенным в границах городских округов</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</si>
  <si>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</si>
  <si>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</si>
  <si>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</si>
  <si>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</si>
  <si>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</si>
  <si>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</si>
  <si>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</si>
  <si>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</si>
  <si>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108 07150 01 0000 110</t>
  </si>
  <si>
    <t>Государственная пошлина за выдачу разрешения на установку рекламной конструкции</t>
  </si>
  <si>
    <t>1 09 00000 00 0000 000</t>
  </si>
  <si>
    <t>ЗАДОЛЖЕННОСТЬ И ПЕРЕРАСЧЕТЫ ПО ОТМЕНЕННЫМ НАЛОГАМ, СБОРАМ И ИНЫМ ОБЯЗАТЕЛЬНЫМ ПЛАТЕЖАМ</t>
  </si>
  <si>
    <t>1 09 04000 00 0000 110</t>
  </si>
  <si>
    <t>Налоги на имущество</t>
  </si>
  <si>
    <t>1 09 04050 00 0000 110</t>
  </si>
  <si>
    <t>Земельный налог (по обязательствам, возникшим до 1 января 2006 года)</t>
  </si>
  <si>
    <t>1 09 04052 04 0000 110</t>
  </si>
  <si>
    <t>Земельный налог (по обязательствам, возникшим до 1 января 2006 года), мобилизуемый на территориях городских округов</t>
  </si>
  <si>
    <t>1 09 06000 02 0000 110</t>
  </si>
  <si>
    <t>Прочие налоги и сборы (по отмененным налогам и сборам субъектов Российской Федерации)</t>
  </si>
  <si>
    <t>1 09 06010 02 0000 110</t>
  </si>
  <si>
    <t>Налог с продаж</t>
  </si>
  <si>
    <t>1 09 07000 00 0000 110</t>
  </si>
  <si>
    <t>Прочие налоги и сборы (по отмененным местным налогам и сборам)</t>
  </si>
  <si>
    <t>1 09 07030 00 0000 110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</si>
  <si>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</si>
  <si>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1 09 07032 04 0000 110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</si>
  <si>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t>
  </si>
  <si>
    <t>1 11 00000 00 0000 000</t>
  </si>
  <si>
    <t xml:space="preserve">ДОХОДЫ ОТ ИСПОЛЬЗОВАНИЯ ИМУЩЕСТВА,  НАХОДЯЩЕГОСЯ    В ГОСУДАРСТВЕННОЙ И МУНИЦИПАЛЬНОЙ СОБСТВЕННОСТИ
</t>
  </si>
  <si>
    <t>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</si>
  <si>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</si>
  <si>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1 11 01040 04 0000 120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</si>
  <si>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</si>
  <si>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</si>
  <si>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</si>
  <si>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</si>
  <si>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</si>
  <si>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</si>
  <si>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</si>
  <si>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</si>
  <si>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</si>
  <si>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</si>
  <si>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</si>
  <si>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</si>
  <si>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</si>
  <si>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</si>
  <si>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</si>
  <si>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 xml:space="preserve">1 11 05070 00 0000 120   </t>
  </si>
  <si>
    <t>Доходы от сдачи в аренду имущества, составляющего государственную (муниципальную) казну (за исключением земельных участков)</t>
  </si>
  <si>
    <t>1 11 05074 04 0000 120</t>
  </si>
  <si>
    <t>Доходы от сдачи в аренду имущества, составляющего казну городских округов (за исключением земельных участков)</t>
  </si>
  <si>
    <t xml:space="preserve">1 11 05300 00 0000 120
</t>
  </si>
  <si>
    <t xml:space="preserve">Плата по соглашениям об установлении сервитута в отношении земельных участков, находящихся в государственной или муниципальной собственности
</t>
  </si>
  <si>
    <t xml:space="preserve">1 11 05310 00 0000 120
</t>
  </si>
  <si>
    <t xml:space="preserve">Плата по соглашениям об установлении сервитута в отношении земельных участков, государственная собственность на которые не разграничена
</t>
  </si>
  <si>
    <t xml:space="preserve">1 11 05312 04 0000 120
</t>
  </si>
  <si>
    <t xml:space="preserve">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
</t>
  </si>
  <si>
    <t>1 11 07000 00 0000 120</t>
  </si>
  <si>
    <t>Платежи от государственных и муниципальных унитарных предприятий</t>
  </si>
  <si>
    <t>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</si>
  <si>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</si>
  <si>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</si>
  <si>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</si>
  <si>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</si>
  <si>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</si>
  <si>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</si>
  <si>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</si>
  <si>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</si>
  <si>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</si>
  <si>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</si>
  <si>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</si>
  <si>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</si>
  <si>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</si>
  <si>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</si>
  <si>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</si>
  <si>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</si>
  <si>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</si>
  <si>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</si>
  <si>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 xml:space="preserve">Плата за выбросы загрязняющих веществ в атмосферный воздух стационарными объектами </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</si>
  <si>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</si>
  <si>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</si>
  <si>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</si>
  <si>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</si>
  <si>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</si>
  <si>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</si>
  <si>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1 13 00000 00 0000 000</t>
  </si>
  <si>
    <t>ДОХОДЫ ОТ ОКАЗАНИЯ ПЛАТНЫХ УСЛУГ (РАБОТ) И КОМПЕНСАЦИИ ЗАТРАТ ГОСУДАРСТВА</t>
  </si>
  <si>
    <t>1 13 02000 00 0000 130</t>
  </si>
  <si>
    <t>Доходы от компенсации затрат государства</t>
  </si>
  <si>
    <t xml:space="preserve">1 13 02060 00 0000 130
</t>
  </si>
  <si>
    <t>Доходы, поступающие в порядке возмещения расходов, понесенных в связи с эксплуатацией имущества</t>
  </si>
  <si>
    <t xml:space="preserve">1 13 02064 04 0000 130
</t>
  </si>
  <si>
    <t xml:space="preserve">Доходы, поступающие в порядке возмещения расходов, понесенных в связи с эксплуатацией имущества городских округов
</t>
  </si>
  <si>
    <t>1 13 02990 00 0000 130</t>
  </si>
  <si>
    <t>Прочие доходы от компенсации затрат государства</t>
  </si>
  <si>
    <t xml:space="preserve"> 1 13 02994 04 0000 130</t>
  </si>
  <si>
    <t>Прочие доходы от компенсации затрат бюджетов городских округов</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</si>
  <si>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</si>
  <si>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</si>
  <si>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</si>
  <si>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</si>
  <si>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1 14 02040 04 0000 410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</si>
  <si>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</si>
  <si>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1 14 02042 04 0000 410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</si>
  <si>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</si>
  <si>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</si>
  <si>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</si>
  <si>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</si>
  <si>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</si>
  <si>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</si>
  <si>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</si>
  <si>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</si>
  <si>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</si>
  <si>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</si>
  <si>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</si>
  <si>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</si>
  <si>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</si>
  <si>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</si>
  <si>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</si>
  <si>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</si>
  <si>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</si>
  <si>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</si>
  <si>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</si>
  <si>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</si>
  <si>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</si>
  <si>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</si>
  <si>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</si>
  <si>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</si>
  <si>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</si>
  <si>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</si>
  <si>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</si>
  <si>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</si>
  <si>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</si>
  <si>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</si>
  <si>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</si>
  <si>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1 16 01080 01 0000 140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</si>
  <si>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</si>
  <si>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</si>
  <si>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</si>
  <si>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1 16 01090 01 0000 140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</si>
  <si>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</si>
  <si>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1 16 01093 01 0000 140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</si>
  <si>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мироывми судьями, комиссиями по делам несовершеннолетних и защите их прав</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</si>
  <si>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</si>
  <si>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</si>
  <si>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</si>
  <si>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</si>
  <si>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</si>
  <si>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</si>
  <si>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</si>
  <si>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</si>
  <si>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</si>
  <si>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t>
  </si>
  <si>
    <t>1 16 01153 01 0000 140</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</si>
  <si>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</si>
  <si>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</si>
  <si>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</si>
  <si>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</si>
  <si>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</si>
  <si>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</si>
  <si>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</si>
  <si>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</si>
  <si>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</si>
  <si>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</si>
  <si>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</si>
  <si>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</si>
  <si>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</si>
  <si>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</si>
  <si>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</si>
  <si>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</si>
  <si>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1 16 02000 02 0000 140</t>
  </si>
  <si>
    <t>Административные штрафы, установленные законами субъектов Российской Федерации об административных правонарушениях</t>
  </si>
  <si>
    <t>1 16 02010 02 0000 140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</si>
  <si>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</si>
  <si>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</si>
  <si>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</si>
  <si>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1 16 07000 00 0000 140</t>
  </si>
  <si>
    <t>Штрафы, неустойки, пени, уплаченные в соответствии с законом или догоровом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</si>
  <si>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</si>
  <si>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</si>
  <si>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1 16 07010 04 0000 140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</si>
  <si>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</si>
  <si>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1 16 10000 00 0000 140</t>
  </si>
  <si>
    <t>Платежи в целях возмещения причиненного ущерба (убытков)</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</si>
  <si>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</si>
  <si>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</si>
  <si>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</si>
  <si>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</si>
  <si>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</si>
  <si>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</si>
  <si>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1 17 00000 00 0000 000</t>
  </si>
  <si>
    <t>ПРОЧИЕ НЕНАЛОГОВЫЕ ДОХОДЫ</t>
  </si>
  <si>
    <t>1 17 05000 00 0000 180</t>
  </si>
  <si>
    <t>Прочие неналоговые доходы</t>
  </si>
  <si>
    <t>1 17 05040 04 0000 180</t>
  </si>
  <si>
    <t>Прочие неналоговые доходы бюджетов городских округов</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</si>
  <si>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</si>
  <si>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</si>
  <si>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</si>
  <si>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</si>
  <si>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</si>
  <si>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</si>
  <si>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</si>
  <si>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</si>
  <si>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2 02 15001 04 0000 150</t>
  </si>
  <si>
    <t>Дотации бюджетам городских округов на выравнивание бюджетной обеспеченности из бюджета субъекта Российской Федерации</t>
  </si>
  <si>
    <t>2 02 15002 00 0000 150</t>
  </si>
  <si>
    <t>Дотации бюджетам на поддержку мер по обеспечению сбалансированности бюджетов</t>
  </si>
  <si>
    <t>2 02 15002 04 0000 150</t>
  </si>
  <si>
    <t>Дотации бюджетам городских округов на поддержку мер по обеспечению сбалансированности бюджетов</t>
  </si>
  <si>
    <t xml:space="preserve">2 02 15853 00 0000 150
</t>
  </si>
  <si>
    <t>Дотации бюджетам  на поддержку мер по обеспечению сбалансированности бюджетов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t>
  </si>
  <si>
    <t>2 02 15853 04 0000 150</t>
  </si>
  <si>
    <t>Дотации бюджетам городских округов на поддержку мер по обеспечению сбалансированности бюджетов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t>
  </si>
  <si>
    <t>2 02 20000 00 0000 150</t>
  </si>
  <si>
    <t>Субсидии бюджетам бюджетной системы Российской Федерации (межбюджетные субсидии)</t>
  </si>
  <si>
    <t>2 02 20077 00 0000 150</t>
  </si>
  <si>
    <t xml:space="preserve">﻿﻿Субсидии бюджетам на софинансирование капитальных вложений в объекты муниципальной собственности
</t>
  </si>
  <si>
    <t>2 02 20077 04 0000 150</t>
  </si>
  <si>
    <t xml:space="preserve">﻿Субсидии бюджетам городских округов на софинансирование капитальных вложений в объекты муниципальной собственности
</t>
  </si>
  <si>
    <t>2 02 20216 00 0000 150</t>
  </si>
  <si>
    <t xml:space="preserve">﻿Субсидии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</si>
  <si>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2 02 20216 04 0000 150</t>
  </si>
  <si>
    <t xml:space="preserve">﻿Субсидии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</si>
  <si>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2 02 25242 00 0000 150</t>
  </si>
  <si>
    <t>﻿Субсидии бюджетам на ликвидацию несанкционированных свалок в границах городов и наиболее опасных объектов накопленного вреда окружающей среде</t>
  </si>
  <si>
    <t>2 02 25242 04 0000 150</t>
  </si>
  <si>
    <t>﻿Субсидии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t>
  </si>
  <si>
    <t>2 02 25243 00 0000 150</t>
  </si>
  <si>
    <t xml:space="preserve">﻿Субсидии бюджетам на строительство и реконструкцию (модернизацию) объектов питьевого водоснабжения
</t>
  </si>
  <si>
    <t>2 02 25243 04 0000 150</t>
  </si>
  <si>
    <t xml:space="preserve">﻿Субсидии бюджетам городских округов на строительство и реконструкцию (модернизацию) объектов питьевого водоснабжения
</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</si>
  <si>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</si>
  <si>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</si>
  <si>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</si>
  <si>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</si>
  <si>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2 02 25467 00 0000 150
</t>
  </si>
  <si>
    <t xml:space="preserve">﻿Субсидии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
</t>
  </si>
  <si>
    <t xml:space="preserve">2 02 25467 04 0000 150
</t>
  </si>
  <si>
    <t xml:space="preserve">﻿Субсидии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
</t>
  </si>
  <si>
    <t xml:space="preserve">﻿2 02 25491 00 0000 150
</t>
  </si>
  <si>
    <t>﻿Субсидии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</si>
  <si>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 xml:space="preserve">﻿2 02 25491 04 0000 150
</t>
  </si>
  <si>
    <t xml:space="preserve">﻿Субсидии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
</t>
  </si>
  <si>
    <t>2 02 25497 00 0000 150</t>
  </si>
  <si>
    <t xml:space="preserve">﻿Субсидии бюджетам на реализацию мероприятий по обеспечению жильем молодых семей
</t>
  </si>
  <si>
    <t>2 02 25497 04 0000 150</t>
  </si>
  <si>
    <t xml:space="preserve">﻿Субсидии бюджетам городских округов на реализацию мероприятий по обеспечению жильем молодых семей
</t>
  </si>
  <si>
    <t>2 02 25519 00 0000 150</t>
  </si>
  <si>
    <t xml:space="preserve">﻿Субсидия бюджетам на поддержку отрасли культуры
</t>
  </si>
  <si>
    <t>2 02 25519 04 0000 150</t>
  </si>
  <si>
    <t xml:space="preserve">﻿Субсидия бюджетам городских округов на поддержку отрасли культуры
</t>
  </si>
  <si>
    <t xml:space="preserve">2 02 25555 00 0000 150
</t>
  </si>
  <si>
    <t xml:space="preserve">﻿Субсидии бюджетам на реализацию программ формирования современной городской среды
</t>
  </si>
  <si>
    <t>2 02 25555 04 0000 150</t>
  </si>
  <si>
    <t xml:space="preserve">﻿Субсидии бюджетам городских округов на реализацию программ формирования современной городской среды
</t>
  </si>
  <si>
    <t>2 02 29999 00 0000 150</t>
  </si>
  <si>
    <t>Прочие субсидии</t>
  </si>
  <si>
    <t>2 02 29999 04 0000 150</t>
  </si>
  <si>
    <t>Прочие субсидии бюджетам городских округов</t>
  </si>
  <si>
    <t>Субсидия бюджету городского округа на подготовку объектов жилищно-коммунального хозяйства к зиме в рамках государственной программы "Развитие топливно-энергетического комплекса и жилищно-коммунального хозяйства Брянской области"</t>
  </si>
  <si>
    <t xml:space="preserve">Субсидия бюджету городского округа на модернизацию школьных столовых муниципальных общеобразовательных организаций в рамках государственной программы "Развитие образования и науки Брянской области" </t>
  </si>
  <si>
    <t>Субсидия бюджету городского округа на реализацию мероприятий по проведению оздоровительной кампании детей в рамках государственной программы "Развитие образования и науки Брянской области"</t>
  </si>
  <si>
    <t xml:space="preserve">Субсидия бюджету городского округа на капитальный ремонт кровель муниципальных образовательных организаций в рамках государственной программы "Развитие образования и науки Брянской области" </t>
  </si>
  <si>
    <t xml:space="preserve">Субсидия бюджету городского округа на замену оконных блоков муниципальных образовательных организаций Брянской области в рамках государственной программы "Развитие образования и науки Брянской области" </t>
  </si>
  <si>
    <t>Субсидия бюджету городского округа на укрепление материально-технической базы образовательных организаций</t>
  </si>
  <si>
    <t>Субсидия бюджету городского округа на приведение в соответствии с брендбуком "Точка роста" помещений муниципальных общеобразовательных организаций в рамках государственной программы "Развитие образования и науки Брянской области"</t>
  </si>
  <si>
    <t>Субсидия бюджету городского округа на создание цифровой образовательной среды в общеобразовательных организациях Брянской области  в рамках государственной программы "Развитие образования и науки Брянской области"</t>
  </si>
  <si>
    <t>Субсидия бюджету городского округа на укрепление материально-технической базы учреждений культуры</t>
  </si>
  <si>
    <t>Субсидия бюджету городского округа на мероприятия по работе с семьей, детьми и молодежью</t>
  </si>
  <si>
    <t>Субсидия бюджету городского округа на 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 в рамках государственной программы "Развитие физической культуры и спорта Брянской области"</t>
  </si>
  <si>
    <t>Субсидия бюджету городского округа на проведение ремонта спортивных сооружений в рамках регионального проекта "Спорт-норма жизни (Брянская область)" государственной программы "Развитие физической культуры и спорта Брянской области"</t>
  </si>
  <si>
    <t>Субсидия бюджету городского округа на приобретение специализированной техники для предприятий жилищно-коммунального комплекса</t>
  </si>
  <si>
    <t>Субсидия бюджету городского округа на реализацию программ (проектов) инициативного бюджетирования</t>
  </si>
  <si>
    <t>2 02 30000 00 0000 150</t>
  </si>
  <si>
    <t>Субвенции бюджетам бюджетной системы Российской Федерации</t>
  </si>
  <si>
    <t>2 02 30024 00 0000 150</t>
  </si>
  <si>
    <t xml:space="preserve">﻿Субвенции местным бюджетам на выполнение передаваемых полномочий субъектов Российской Федерации
</t>
  </si>
  <si>
    <t>2 02 30024 04 0000 150</t>
  </si>
  <si>
    <t xml:space="preserve">﻿Субвенции бюджетам городских округов на выполнение передаваемых полномочий субъектов Российской Федерации
</t>
  </si>
  <si>
    <t>Субвенции бюджетам городских округов на 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</si>
  <si>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Субвенции бюджетам городских округов на осуществления отдельных полномочий в сфере образования</t>
  </si>
  <si>
    <t>Субвенции бюджетам городских округов на обеспечение сохранности жилых помещений, закрепленных за детьми-сиротами и детьми, оставшимися без попечения родителей</t>
  </si>
  <si>
    <t>Субвенции бюджетам городских округов на организацию и осуществление деятельности по опеке и попечительству</t>
  </si>
  <si>
    <t>Субвенции бюджетам городских округов на 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t>
  </si>
  <si>
    <t>Субвенции бюджетам городских округов на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t>
  </si>
  <si>
    <t>2 02 30029 00 0000 150</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</si>
  <si>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</si>
  <si>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2 02 30029 04 0000 150</t>
  </si>
  <si>
    <t xml:space="preserve">﻿Субвенции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</si>
  <si>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2 02 35082 00 0000 150</t>
  </si>
  <si>
    <t xml:space="preserve">﻿Субвенции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</si>
  <si>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2 02 35082 04 0000 150</t>
  </si>
  <si>
    <t xml:space="preserve">﻿Субвенции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</si>
  <si>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2 02 35118 00 0000 150</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</si>
  <si>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</si>
  <si>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2 02 35118 04 0000 150</t>
  </si>
  <si>
    <t xml:space="preserve">﻿Субвенции бюджетам городских округов на осуществление первичного воинского учета органами местного самоуправления поселений, муниципальных и городских округов
</t>
  </si>
  <si>
    <t>2 02 35120 00 0000 150</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</si>
  <si>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</si>
  <si>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2 02 35120 04 0000 150</t>
  </si>
  <si>
    <t xml:space="preserve">﻿Субвенции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</si>
  <si>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2 02 35260 00 0000 150</t>
  </si>
  <si>
    <t xml:space="preserve">﻿Субвенции бюджетам на выплату единовременного пособия при всех формах устройства детей, лишенных родительского попечения, в семью
</t>
  </si>
  <si>
    <t>2 02 35260 04 0000 150</t>
  </si>
  <si>
    <t xml:space="preserve">﻿Субвенции бюджетам городских округов на выплату единовременного пособия при всех формах устройства детей, лишенных родительского попечения, в семью
</t>
  </si>
  <si>
    <t>2 02 35469 00 0000 150</t>
  </si>
  <si>
    <t xml:space="preserve"> Субвенции бюджетам муниципальных районов (городских округов) на проведение Всероссийской переписи населения 2020 года</t>
  </si>
  <si>
    <t>2 02 35469 04 0000 150</t>
  </si>
  <si>
    <t xml:space="preserve"> Субвенции бюджетам городских округов на проведение Всероссийской переписи населения 2020 года</t>
  </si>
  <si>
    <t>2 02 40000 00 0000 150</t>
  </si>
  <si>
    <t>Иные межбюджетные трансферты</t>
  </si>
  <si>
    <t xml:space="preserve">﻿2 02 45179 00 0000 150
</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</si>
  <si>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</si>
  <si>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﻿2 02 45179 04 0000 150
</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</si>
  <si>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</si>
  <si>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﻿2 02 45303 00 0000 150
</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</si>
  <si>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</si>
  <si>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﻿2 02 45303 04 0000 150
</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</si>
  <si>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</si>
  <si>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﻿2 02 45453 00 0000 150
</t>
  </si>
  <si>
    <t xml:space="preserve">﻿Межбюджетные трансферты, передаваемые бюджетам на создание виртуальных концертных залов
</t>
  </si>
  <si>
    <t xml:space="preserve">﻿2 02 45453 04 0000 150
</t>
  </si>
  <si>
    <t xml:space="preserve">﻿Межбюджетные трансферты, передаваемые бюджетам городских округов на создание виртуальных концертных залов
</t>
  </si>
  <si>
    <t xml:space="preserve">﻿2 02 49999 00 0000 150
</t>
  </si>
  <si>
    <t>Прочие межбюджетные трансферты, передаваемые бюджетам</t>
  </si>
  <si>
    <t xml:space="preserve">﻿2 02 49999 04 0000 150
</t>
  </si>
  <si>
    <t>Прочие межбюджетные трансферты, передаваемые бюджетам городских округов</t>
  </si>
  <si>
    <t>2 07 00000 00 0000 000</t>
  </si>
  <si>
    <t>ПРОЧИЕ БЕЗВОЗМЕЗДНЫЕ ПОСТУПЛЕНИЯ</t>
  </si>
  <si>
    <t>2 07 04000 04 0000 150</t>
  </si>
  <si>
    <t>Прочие безвозмездные поступления в бюджеты городских округов</t>
  </si>
  <si>
    <t>2 07 04050 04 0000 150</t>
  </si>
  <si>
    <t>2 19 00000 00 0000 000</t>
  </si>
  <si>
    <t>Возврат остатков субсидий, субвенций и иных межбюджетных трансфертов, имеющих целевое назначение, прошлых лет</t>
  </si>
  <si>
    <t>2 19 00000 04 0000 150</t>
  </si>
  <si>
    <t>Возврат остатков субсидий, субвенций и иных межбюджетных трансфертов, имеющих целевое назначение, прошлых лет из бюджетов городских округов</t>
  </si>
  <si>
    <t>2 19 60010 04 0000 150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</si>
  <si>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</si>
  <si>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 xml:space="preserve"> ИТОГО</t>
  </si>
  <si>
    <t>КБК</t>
  </si>
  <si>
    <t xml:space="preserve">002 01 02 00 00 00 0000 000
</t>
  </si>
  <si>
    <t>Кредиты кредитных организаций в валюте Российской Федерации</t>
  </si>
  <si>
    <t xml:space="preserve">002 01 02 00 00 00 0000 700
</t>
  </si>
  <si>
    <t>Получение кредитов от кредитных организаций в валюте Российской Федерации</t>
  </si>
  <si>
    <t xml:space="preserve">002 01 02 00 00 04 0000 710
</t>
  </si>
  <si>
    <t>Получение кредитов от кредитных организаций бюджетами городских округов в валюте Российской Федерации</t>
  </si>
  <si>
    <t>002 01 02 00 00 00 0000 800</t>
  </si>
  <si>
    <t>Погашение кредитов, предоставленных кредитными организациями в валюте Российской Федерации</t>
  </si>
  <si>
    <t>002 01 02 00 00 04 0000 810</t>
  </si>
  <si>
    <t>Погашение бюджетами городских округов кредитов от кредитных организаций в валюте Российской Федерации</t>
  </si>
  <si>
    <t>002 01 05 00 00 00 0000 000</t>
  </si>
  <si>
    <t>Изменение остатков средств на счетах по учету средств бюджетов</t>
  </si>
  <si>
    <t>002 01 05 00 00 00 0000 600</t>
  </si>
  <si>
    <t>Уменьшение остатков средств бюджетов</t>
  </si>
  <si>
    <t>002 01 05 02 00 00 0000 600</t>
  </si>
  <si>
    <t>Уменьшение прочих остатков средств бюджетов</t>
  </si>
  <si>
    <t>002  01 05 02 01 00 0000 610</t>
  </si>
  <si>
    <t>Уменьшение прочих остатков денежных средств бюджетов</t>
  </si>
  <si>
    <t>002 01 05 02 01 04 0000 610</t>
  </si>
  <si>
    <t>Уменьшение прочих остатков денежных средств бюджетов городских округов</t>
  </si>
  <si>
    <t>001 01 06 00 00 00 0000 000</t>
  </si>
  <si>
    <t>Иные источники внутреннего финансирования дефицитов бюджетов</t>
  </si>
  <si>
    <t>001 01 06 01 00 00 0000 000</t>
  </si>
  <si>
    <t>Акции и иные формы участия в капитале, находящиеся в государственной и муниципальной собственности</t>
  </si>
  <si>
    <t>001 01 06 01 00 00 0000 630</t>
  </si>
  <si>
    <t>Средства от продажи акций и иных форм участия в капитале, находящихся в государственной и муниципальной собственности</t>
  </si>
  <si>
    <t>001 01 06 01 00 04 0000 630</t>
  </si>
  <si>
    <t>Средства от продажи акций и иных форм участия в капитале, находящихся в собственности городских округов</t>
  </si>
  <si>
    <t>Итого источников внутреннего финансирования дефицита</t>
  </si>
  <si>
    <t>Сумма на 2022 год  Решение от 15.12.2021г. №7-250 (первоначальный)</t>
  </si>
  <si>
    <t>Решение от 24.02.2022г. №7-274</t>
  </si>
  <si>
    <t>Решение от 05.07.2022г. №7-316</t>
  </si>
  <si>
    <t>002 01 03 00 00 00 0000 000</t>
  </si>
  <si>
    <t>Бюджетные кредиты от других бюджетов бюджетной системы Российской Федерации</t>
  </si>
  <si>
    <t>001 01 03 01 00 00 0000 000</t>
  </si>
  <si>
    <t>Бюджетные кредиты от других бюджетов бюджетной системы Российской Федерации в валюте Российской Федерации</t>
  </si>
  <si>
    <t>002 01 03 01 00 00 0000 700</t>
  </si>
  <si>
    <t>Привлечение бюджетных кредитов из других бюджетов бюджетной системы Российской Федерации в валюте Российской Федерации</t>
  </si>
  <si>
    <t>002 01 03 01 00 04 0000710</t>
  </si>
  <si>
    <t>Привлечение  кредитов из других бюджетов бюджетной системы Российской Федерации бюджетами городских округов в валюте Российской Федерации</t>
  </si>
  <si>
    <t xml:space="preserve">002 01 03 01 00 04 2900 710 </t>
  </si>
  <si>
    <t>002 01 03 01 00 00 0000 800</t>
  </si>
  <si>
    <t>002 01 03 01 00 04 0000 810</t>
  </si>
  <si>
    <t>002 01 03 01 00 04 2900 810</t>
  </si>
  <si>
    <t>Привлечение кредитов из других бюджетов бюджетной системы Россиийской Федерации  бюджетами городских округов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(муниципальным)ценным бумагам субъекта Российской Федерации (муниципального образования) и кредитам ,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</si>
  <si>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Погашение бюджетных кредитов, полученных их других бюджетов бюджетной системы Российской Федерации в валюте Российской Федерации</t>
  </si>
  <si>
    <t>Погашение бюджетами городских округов кредитов из других бюджетов бюджетной системы Российской Федерации в валюте Российской Федерации</t>
  </si>
  <si>
    <t>Погашение бюджетами городских округов  кредитов из других бюджетов бюджетной системы Россиийской Федерации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(муниципальным)ценным бумагам субъекта Российской Федерации (муниципального образования) и кредитам ,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</si>
  <si>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Решение от 28.09.2022г. №7-338</t>
  </si>
  <si>
    <t>Сумма 
на 2022 год                                            (с учётом изменений)</t>
  </si>
  <si>
    <t>Сведения о внесенных в течение 2022 года изменениях в Решение Совета народных депутатов города Сельцо "О бюджете Сельцовского городского округа Брянской области на 2022 год и на плановый период 2023 и 2024 годов" в части источников финансирования дефицита 2022 года</t>
  </si>
  <si>
    <t>Сведения о внесенных в течении 2022года изменениях в Решение Совета народных депутатов города Сельцо " О бюджете Сельцовского городского округа Брянской области на 2022 и на плановый период 2023 и 2024год" в части доходов</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</si>
</sst>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0"/>
      <color rgb="FF000000"/>
      <name val="Times New Roman"/>
    </font>
    <font>
      <sz val="12"/>
      <color rgb="FF000000"/>
      <name val="Times New Roman"/>
      <family val="1"/>
      <charset val="204"/>
    </font>
    <font>
      <b/>
      <sz val="12"/>
      <color rgb="FF000000"/>
      <name val="Times New Roman"/>
      <family val="1"/>
      <charset val="204"/>
    </font>
    <font>
      <sz val="10"/>
      <color rgb="FF000000"/>
      <name val="Times New Roman"/>
      <family val="1"/>
      <charset val="204"/>
    </font>
    <font>
      <b/>
      <sz val="10"/>
      <color rgb="FF000000"/>
      <name val="Arial Cyr"/>
    </font>
    <font>
      <b/>
      <sz val="12"/>
      <name val="Times New Roman"/>
      <family val="1"/>
      <charset val="204"/>
    </font>
    <font>
      <sz val="10"/>
      <name val="Arial"/>
      <family val="2"/>
      <charset val="204"/>
    </font>
    <font>
      <sz val="10"/>
      <name val="Times New Roman"/>
      <family val="1"/>
      <charset val="204"/>
    </font>
    <font>
      <sz val="11"/>
      <name val="Times New Roman"/>
      <family val="1"/>
      <charset val="204"/>
    </font>
    <font>
      <i/>
      <sz val="11"/>
      <name val="Times New Roman"/>
      <family val="1"/>
      <charset val="204"/>
    </font>
    <font>
      <i/>
      <sz val="11"/>
      <color rgb="FFFF0000"/>
      <name val="Times New Roman"/>
      <family val="1"/>
      <charset val="204"/>
    </font>
    <font>
      <sz val="11"/>
      <color rgb="FFFF0000"/>
      <name val="Times New Roman"/>
      <family val="1"/>
      <charset val="204"/>
    </font>
    <font>
      <i/>
      <sz val="10"/>
      <name val="Times New Roman"/>
      <family val="1"/>
      <charset val="204"/>
    </font>
    <font>
      <sz val="10"/>
      <name val="Arial Cyr"/>
      <charset val="204"/>
    </font>
    <font>
      <sz val="10"/>
      <color rgb="FFFF0000"/>
      <name val="Arial"/>
      <family val="2"/>
      <charset val="204"/>
    </font>
    <font>
      <sz val="11"/>
      <color theme="1"/>
      <name val="Calibri"/>
      <family val="2"/>
      <scheme val="minor"/>
    </font>
    <font>
      <b/>
      <sz val="14"/>
      <name val="Times New Roman"/>
      <family val="1"/>
      <charset val="204"/>
    </font>
    <font>
      <sz val="10"/>
      <name val="Arial"/>
    </font>
    <font>
      <b/>
      <sz val="9"/>
      <name val="Times New Roman"/>
      <family val="1"/>
      <charset val="204"/>
    </font>
    <font>
      <b/>
      <sz val="10"/>
      <name val="Times New Roman"/>
      <family val="1"/>
      <charset val="204"/>
    </font>
    <font>
      <b/>
      <sz val="11"/>
      <name val="Times New Roman"/>
      <family val="1"/>
      <charset val="204"/>
    </font>
    <font>
      <sz val="12"/>
      <name val="Times New Roman"/>
      <family val="1"/>
      <charset val="204"/>
    </font>
    <font>
      <i/>
      <sz val="12"/>
      <name val="Times New Roman"/>
      <family val="1"/>
      <charset val="204"/>
    </font>
    <font>
      <i/>
      <sz val="12"/>
      <color theme="1"/>
      <name val="Times New Roman"/>
      <family val="1"/>
      <charset val="204"/>
    </font>
    <font>
      <b/>
      <i/>
      <sz val="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5">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6">
    <xf numFmtId="0" fontId="0" fillId="0" borderId="0">
      <alignment vertical="top" wrapText="1"/>
    </xf>
    <xf numFmtId="0" fontId="4" fillId="0" borderId="1">
      <alignment vertical="top" wrapText="1"/>
    </xf>
    <xf numFmtId="0" fontId="3" fillId="0" borderId="0">
      <alignment vertical="top" wrapText="1"/>
    </xf>
    <xf numFmtId="0" fontId="13" fillId="0" borderId="0"/>
    <xf numFmtId="0" fontId="15" fillId="0" borderId="0"/>
    <xf numFmtId="0" fontId="17" fillId="0" borderId="0"/>
  </cellStyleXfs>
  <cellXfs count="145">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Font="1" applyFill="1" applyAlignment="1">
      <alignment vertical="top" wrapText="1"/>
    </xf>
    <xf numFmtId="0" fontId="0" fillId="0" borderId="0" xfId="0" applyFont="1" applyFill="1" applyAlignment="1">
      <alignment vertical="top"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Font="1" applyFill="1" applyAlignment="1">
      <alignment vertical="top"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Font="1" applyFill="1" applyAlignment="1">
      <alignment vertical="top" wrapText="1"/>
    </xf>
    <xf numFmtId="0" fontId="1" fillId="0" borderId="1" xfId="2" applyFont="1" applyFill="1" applyBorder="1" applyAlignment="1">
      <alignment horizontal="center" vertical="center" wrapText="1"/>
    </xf>
    <xf numFmtId="0" fontId="1" fillId="0" borderId="1" xfId="2" applyFont="1" applyFill="1" applyBorder="1" applyAlignment="1">
      <alignment vertical="center" wrapText="1"/>
    </xf>
    <xf numFmtId="4" fontId="1" fillId="0" borderId="1" xfId="2" applyNumberFormat="1" applyFont="1" applyFill="1" applyBorder="1" applyAlignment="1">
      <alignment horizontal="right" vertical="center" wrapText="1"/>
    </xf>
    <xf numFmtId="0" fontId="1" fillId="0" borderId="1" xfId="2" applyFont="1" applyFill="1" applyBorder="1" applyAlignment="1">
      <alignment horizontal="left" vertical="center" wrapText="1"/>
    </xf>
    <xf numFmtId="0" fontId="1" fillId="0" borderId="1" xfId="2" applyFont="1" applyFill="1" applyBorder="1" applyAlignment="1">
      <alignment vertical="top" wrapText="1"/>
    </xf>
    <xf numFmtId="4" fontId="2" fillId="0" borderId="1" xfId="2" applyNumberFormat="1" applyFont="1" applyFill="1" applyBorder="1" applyAlignment="1">
      <alignment horizontal="right" vertical="center" wrapText="1"/>
    </xf>
    <xf numFmtId="0" fontId="0" fillId="0" borderId="0" xfId="0" applyFont="1" applyFill="1" applyAlignment="1">
      <alignment vertical="top"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0" fillId="0" borderId="0" xfId="0" applyFont="1" applyFill="1" applyAlignment="1">
      <alignment vertical="top" wrapText="1"/>
    </xf>
    <xf numFmtId="0" fontId="0" fillId="0" borderId="0" xfId="0" applyFont="1" applyFill="1" applyAlignment="1">
      <alignment vertical="top" wrapText="1"/>
    </xf>
    <xf numFmtId="0" fontId="0" fillId="0" borderId="0" xfId="0" applyFont="1" applyFill="1" applyAlignment="1">
      <alignment vertical="top" wrapText="1"/>
    </xf>
    <xf numFmtId="0" fontId="0" fillId="0" borderId="0" xfId="0" applyFont="1" applyFill="1" applyAlignment="1">
      <alignment vertical="top" wrapText="1"/>
    </xf>
    <xf numFmtId="0" fontId="1" fillId="0" borderId="1" xfId="0" applyFont="1" applyFill="1" applyBorder="1" applyAlignment="1">
      <alignment vertical="center" wrapText="1"/>
    </xf>
    <xf numFmtId="0" fontId="1" fillId="0" borderId="1" xfId="2" applyFont="1" applyFill="1" applyBorder="1" applyAlignment="1">
      <alignment vertical="center" wrapText="1"/>
    </xf>
    <xf numFmtId="0" fontId="0" fillId="0" borderId="0" xfId="0" applyFont="1" applyFill="1" applyAlignment="1">
      <alignment vertical="top" wrapText="1"/>
    </xf>
    <xf numFmtId="49" fontId="1" fillId="0" borderId="1" xfId="2" applyNumberFormat="1" applyFont="1" applyFill="1" applyBorder="1" applyAlignment="1">
      <alignment horizontal="center" vertical="center" wrapText="1"/>
    </xf>
    <xf numFmtId="0" fontId="0" fillId="0" borderId="0" xfId="0" applyFont="1" applyFill="1" applyAlignment="1">
      <alignment vertical="top" wrapText="1"/>
    </xf>
    <xf numFmtId="0" fontId="0" fillId="0" borderId="0" xfId="0" applyFont="1" applyFill="1" applyAlignment="1">
      <alignment vertical="top" wrapText="1"/>
    </xf>
    <xf numFmtId="0" fontId="0" fillId="0" borderId="0" xfId="0" applyFont="1" applyFill="1" applyAlignment="1">
      <alignment vertical="top" wrapText="1"/>
    </xf>
    <xf numFmtId="0" fontId="6" fillId="0" borderId="0" xfId="0" applyFont="1" applyAlignment="1"/>
    <xf numFmtId="0" fontId="5" fillId="0" borderId="0" xfId="0" applyFont="1" applyAlignment="1">
      <alignment horizontal="center" vertical="center"/>
    </xf>
    <xf numFmtId="0" fontId="7" fillId="0" borderId="0" xfId="0" applyFont="1" applyAlignment="1">
      <alignment horizontal="right" vertical="center"/>
    </xf>
    <xf numFmtId="0" fontId="0" fillId="0" borderId="0" xfId="0" applyAlignment="1"/>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2" xfId="0" applyFont="1" applyFill="1" applyBorder="1" applyAlignment="1">
      <alignment horizontal="center"/>
    </xf>
    <xf numFmtId="0" fontId="8" fillId="0" borderId="3" xfId="0" applyFont="1" applyFill="1" applyBorder="1" applyAlignment="1">
      <alignment horizontal="center"/>
    </xf>
    <xf numFmtId="0" fontId="8" fillId="0" borderId="6" xfId="0" applyFont="1" applyFill="1" applyBorder="1" applyAlignment="1">
      <alignment horizontal="center"/>
    </xf>
    <xf numFmtId="49" fontId="8" fillId="2" borderId="2" xfId="0" applyNumberFormat="1" applyFont="1" applyFill="1" applyBorder="1" applyAlignment="1">
      <alignment horizontal="left" vertical="top" shrinkToFit="1"/>
    </xf>
    <xf numFmtId="0" fontId="8" fillId="2" borderId="3" xfId="0" applyFont="1" applyFill="1" applyBorder="1" applyAlignment="1">
      <alignment vertical="top" wrapText="1"/>
    </xf>
    <xf numFmtId="4" fontId="8" fillId="2" borderId="6" xfId="0" applyNumberFormat="1" applyFont="1" applyFill="1" applyBorder="1" applyAlignment="1">
      <alignment horizontal="right" shrinkToFit="1"/>
    </xf>
    <xf numFmtId="4" fontId="8" fillId="2" borderId="3" xfId="0" applyNumberFormat="1" applyFont="1" applyFill="1" applyBorder="1" applyAlignment="1">
      <alignment horizontal="right" shrinkToFit="1"/>
    </xf>
    <xf numFmtId="4" fontId="8" fillId="2" borderId="2" xfId="0" applyNumberFormat="1" applyFont="1" applyFill="1" applyBorder="1" applyAlignment="1">
      <alignment horizontal="right" shrinkToFit="1"/>
    </xf>
    <xf numFmtId="49" fontId="9" fillId="2" borderId="2" xfId="0" applyNumberFormat="1" applyFont="1" applyFill="1" applyBorder="1" applyAlignment="1">
      <alignment horizontal="left" vertical="top" shrinkToFit="1"/>
    </xf>
    <xf numFmtId="0" fontId="9" fillId="2" borderId="3" xfId="0" applyFont="1" applyFill="1" applyBorder="1" applyAlignment="1">
      <alignment vertical="top" wrapText="1"/>
    </xf>
    <xf numFmtId="4" fontId="9" fillId="2" borderId="6" xfId="0" applyNumberFormat="1" applyFont="1" applyFill="1" applyBorder="1" applyAlignment="1">
      <alignment horizontal="right" shrinkToFit="1"/>
    </xf>
    <xf numFmtId="4" fontId="9" fillId="2" borderId="3" xfId="0" applyNumberFormat="1" applyFont="1" applyFill="1" applyBorder="1" applyAlignment="1">
      <alignment horizontal="right" shrinkToFit="1"/>
    </xf>
    <xf numFmtId="4" fontId="9" fillId="2" borderId="2" xfId="0" applyNumberFormat="1" applyFont="1" applyFill="1" applyBorder="1" applyAlignment="1">
      <alignment horizontal="right" shrinkToFit="1"/>
    </xf>
    <xf numFmtId="4" fontId="10" fillId="3" borderId="6" xfId="0" applyNumberFormat="1" applyFont="1" applyFill="1" applyBorder="1" applyAlignment="1">
      <alignment horizontal="right" shrinkToFit="1"/>
    </xf>
    <xf numFmtId="4" fontId="10" fillId="3" borderId="3" xfId="0" applyNumberFormat="1" applyFont="1" applyFill="1" applyBorder="1" applyAlignment="1">
      <alignment horizontal="right" shrinkToFit="1"/>
    </xf>
    <xf numFmtId="4" fontId="10" fillId="3" borderId="2" xfId="0" applyNumberFormat="1" applyFont="1" applyFill="1" applyBorder="1" applyAlignment="1">
      <alignment horizontal="right" shrinkToFit="1"/>
    </xf>
    <xf numFmtId="49" fontId="11" fillId="2" borderId="2" xfId="0" applyNumberFormat="1" applyFont="1" applyFill="1" applyBorder="1" applyAlignment="1">
      <alignment horizontal="left" vertical="top" shrinkToFit="1"/>
    </xf>
    <xf numFmtId="0" fontId="11" fillId="2" borderId="3" xfId="0" applyFont="1" applyFill="1" applyBorder="1" applyAlignment="1">
      <alignment vertical="top" wrapText="1"/>
    </xf>
    <xf numFmtId="49" fontId="10" fillId="2" borderId="2" xfId="0" applyNumberFormat="1" applyFont="1" applyFill="1" applyBorder="1" applyAlignment="1">
      <alignment horizontal="left" vertical="top" shrinkToFit="1"/>
    </xf>
    <xf numFmtId="0" fontId="10" fillId="2" borderId="3" xfId="0" applyFont="1" applyFill="1" applyBorder="1" applyAlignment="1">
      <alignment vertical="top" wrapText="1"/>
    </xf>
    <xf numFmtId="49" fontId="8" fillId="2" borderId="2" xfId="0" applyNumberFormat="1" applyFont="1" applyFill="1" applyBorder="1" applyAlignment="1">
      <alignment horizontal="left" vertical="top" wrapText="1" shrinkToFit="1"/>
    </xf>
    <xf numFmtId="49" fontId="9" fillId="2" borderId="2" xfId="0" applyNumberFormat="1" applyFont="1" applyFill="1" applyBorder="1" applyAlignment="1">
      <alignment horizontal="left" vertical="top" wrapText="1" shrinkToFit="1"/>
    </xf>
    <xf numFmtId="49" fontId="8" fillId="0" borderId="2" xfId="0" applyNumberFormat="1" applyFont="1" applyFill="1" applyBorder="1" applyAlignment="1">
      <alignment horizontal="left" vertical="top" shrinkToFit="1"/>
    </xf>
    <xf numFmtId="0" fontId="8" fillId="0" borderId="3" xfId="0" applyFont="1" applyFill="1" applyBorder="1" applyAlignment="1">
      <alignment vertical="top" wrapText="1"/>
    </xf>
    <xf numFmtId="4" fontId="9" fillId="0" borderId="6" xfId="0" applyNumberFormat="1" applyFont="1" applyFill="1" applyBorder="1" applyAlignment="1">
      <alignment horizontal="right" shrinkToFit="1"/>
    </xf>
    <xf numFmtId="4" fontId="10" fillId="0" borderId="6" xfId="0" applyNumberFormat="1" applyFont="1" applyFill="1" applyBorder="1" applyAlignment="1">
      <alignment horizontal="right" shrinkToFit="1"/>
    </xf>
    <xf numFmtId="4" fontId="10" fillId="0" borderId="3" xfId="0" applyNumberFormat="1" applyFont="1" applyFill="1" applyBorder="1" applyAlignment="1">
      <alignment horizontal="right" shrinkToFit="1"/>
    </xf>
    <xf numFmtId="4" fontId="10" fillId="0" borderId="2" xfId="0" applyNumberFormat="1" applyFont="1" applyFill="1" applyBorder="1" applyAlignment="1">
      <alignment horizontal="right" shrinkToFit="1"/>
    </xf>
    <xf numFmtId="49" fontId="9" fillId="0" borderId="2" xfId="0" applyNumberFormat="1" applyFont="1" applyFill="1" applyBorder="1" applyAlignment="1">
      <alignment horizontal="left" vertical="top" shrinkToFit="1"/>
    </xf>
    <xf numFmtId="0" fontId="9" fillId="0" borderId="3" xfId="0" applyFont="1" applyFill="1" applyBorder="1" applyAlignment="1">
      <alignment vertical="top" wrapText="1"/>
    </xf>
    <xf numFmtId="0" fontId="8" fillId="0" borderId="2" xfId="0" applyFont="1" applyFill="1" applyBorder="1" applyAlignment="1">
      <alignment horizontal="left" vertical="center" wrapText="1"/>
    </xf>
    <xf numFmtId="0" fontId="8" fillId="0" borderId="3" xfId="0" applyFont="1" applyFill="1" applyBorder="1" applyAlignment="1">
      <alignment horizontal="justify" vertical="center" wrapText="1"/>
    </xf>
    <xf numFmtId="4" fontId="8" fillId="0" borderId="6" xfId="0" applyNumberFormat="1" applyFont="1" applyFill="1" applyBorder="1" applyAlignment="1">
      <alignment horizontal="right" wrapText="1"/>
    </xf>
    <xf numFmtId="4" fontId="8" fillId="0" borderId="3" xfId="0" applyNumberFormat="1" applyFont="1" applyFill="1" applyBorder="1" applyAlignment="1">
      <alignment horizontal="right" wrapText="1"/>
    </xf>
    <xf numFmtId="4" fontId="8" fillId="0" borderId="2" xfId="0" applyNumberFormat="1" applyFont="1" applyFill="1" applyBorder="1" applyAlignment="1">
      <alignment horizontal="right" wrapText="1"/>
    </xf>
    <xf numFmtId="0" fontId="8" fillId="0" borderId="2" xfId="0" applyFont="1" applyFill="1" applyBorder="1" applyAlignment="1">
      <alignment horizontal="left" vertical="top" wrapText="1"/>
    </xf>
    <xf numFmtId="0" fontId="9" fillId="0" borderId="2" xfId="0" applyFont="1" applyFill="1" applyBorder="1" applyAlignment="1">
      <alignment horizontal="left" vertical="top" wrapText="1"/>
    </xf>
    <xf numFmtId="4" fontId="9" fillId="0" borderId="6" xfId="0" applyNumberFormat="1" applyFont="1" applyFill="1" applyBorder="1" applyAlignment="1">
      <alignment horizontal="right" wrapText="1"/>
    </xf>
    <xf numFmtId="4" fontId="9" fillId="0" borderId="3" xfId="0" applyNumberFormat="1" applyFont="1" applyFill="1" applyBorder="1" applyAlignment="1">
      <alignment horizontal="right" wrapText="1"/>
    </xf>
    <xf numFmtId="4" fontId="9" fillId="0" borderId="2" xfId="0" applyNumberFormat="1" applyFont="1" applyFill="1" applyBorder="1" applyAlignment="1">
      <alignment horizontal="right" wrapText="1"/>
    </xf>
    <xf numFmtId="0" fontId="8" fillId="0" borderId="7" xfId="0" applyFont="1" applyBorder="1" applyAlignment="1">
      <alignment vertical="center" wrapText="1"/>
    </xf>
    <xf numFmtId="0" fontId="8" fillId="0" borderId="8" xfId="0" applyFont="1" applyBorder="1" applyAlignment="1">
      <alignment vertical="center" wrapText="1"/>
    </xf>
    <xf numFmtId="0" fontId="9" fillId="0" borderId="7" xfId="0" applyFont="1" applyBorder="1" applyAlignment="1">
      <alignment vertical="center" wrapText="1"/>
    </xf>
    <xf numFmtId="0" fontId="9" fillId="0" borderId="9" xfId="0" applyFont="1" applyBorder="1" applyAlignment="1">
      <alignment vertical="center" wrapText="1"/>
    </xf>
    <xf numFmtId="0" fontId="12" fillId="0" borderId="2" xfId="0" applyNumberFormat="1" applyFont="1" applyFill="1" applyBorder="1" applyAlignment="1">
      <alignment horizontal="left" vertical="center" wrapText="1"/>
    </xf>
    <xf numFmtId="4" fontId="9" fillId="0" borderId="6" xfId="0" applyNumberFormat="1" applyFont="1" applyFill="1" applyBorder="1" applyAlignment="1"/>
    <xf numFmtId="4" fontId="9" fillId="0" borderId="3" xfId="0" applyNumberFormat="1" applyFont="1" applyFill="1" applyBorder="1" applyAlignment="1"/>
    <xf numFmtId="4" fontId="9" fillId="0" borderId="2" xfId="0" applyNumberFormat="1" applyFont="1" applyFill="1" applyBorder="1" applyAlignment="1"/>
    <xf numFmtId="0" fontId="8" fillId="0" borderId="2" xfId="3" applyFont="1" applyFill="1" applyBorder="1" applyAlignment="1">
      <alignment horizontal="left" vertical="top" wrapText="1"/>
    </xf>
    <xf numFmtId="0" fontId="8" fillId="0" borderId="3" xfId="3" applyFont="1" applyFill="1" applyBorder="1" applyAlignment="1">
      <alignment horizontal="left" vertical="top" wrapText="1"/>
    </xf>
    <xf numFmtId="0" fontId="9" fillId="0" borderId="3" xfId="3" applyFont="1" applyFill="1" applyBorder="1" applyAlignment="1">
      <alignment horizontal="left" vertical="top" wrapText="1"/>
    </xf>
    <xf numFmtId="4" fontId="11" fillId="0" borderId="6" xfId="0" applyNumberFormat="1" applyFont="1" applyFill="1" applyBorder="1" applyAlignment="1">
      <alignment horizontal="right" wrapText="1"/>
    </xf>
    <xf numFmtId="4" fontId="11" fillId="0" borderId="3" xfId="0" applyNumberFormat="1" applyFont="1" applyFill="1" applyBorder="1" applyAlignment="1">
      <alignment horizontal="right" wrapText="1"/>
    </xf>
    <xf numFmtId="4" fontId="11" fillId="0" borderId="2" xfId="0" applyNumberFormat="1" applyFont="1" applyFill="1" applyBorder="1" applyAlignment="1">
      <alignment horizontal="right" wrapText="1"/>
    </xf>
    <xf numFmtId="4" fontId="10" fillId="0" borderId="6" xfId="0" applyNumberFormat="1" applyFont="1" applyFill="1" applyBorder="1" applyAlignment="1">
      <alignment horizontal="right" wrapText="1"/>
    </xf>
    <xf numFmtId="4" fontId="10" fillId="0" borderId="3" xfId="0" applyNumberFormat="1" applyFont="1" applyFill="1" applyBorder="1" applyAlignment="1">
      <alignment horizontal="right" wrapText="1"/>
    </xf>
    <xf numFmtId="4" fontId="10" fillId="0" borderId="2" xfId="0" applyNumberFormat="1" applyFont="1" applyFill="1" applyBorder="1" applyAlignment="1">
      <alignment horizontal="right" wrapText="1"/>
    </xf>
    <xf numFmtId="0" fontId="8" fillId="0" borderId="2" xfId="3" applyFont="1" applyFill="1" applyBorder="1" applyAlignment="1">
      <alignment horizontal="left" vertical="top"/>
    </xf>
    <xf numFmtId="0" fontId="14" fillId="0" borderId="2" xfId="0" applyFont="1" applyFill="1" applyBorder="1" applyAlignment="1"/>
    <xf numFmtId="0" fontId="8" fillId="2" borderId="2" xfId="0" applyFont="1" applyFill="1" applyBorder="1" applyAlignment="1">
      <alignment horizontal="left" vertical="top"/>
    </xf>
    <xf numFmtId="0" fontId="8" fillId="2" borderId="3" xfId="0" applyFont="1" applyFill="1" applyBorder="1" applyAlignment="1">
      <alignment horizontal="left" wrapText="1"/>
    </xf>
    <xf numFmtId="4" fontId="8" fillId="0" borderId="6" xfId="0" applyNumberFormat="1" applyFont="1" applyFill="1" applyBorder="1" applyAlignment="1">
      <alignment horizontal="right" shrinkToFit="1"/>
    </xf>
    <xf numFmtId="4" fontId="8" fillId="0" borderId="3" xfId="0" applyNumberFormat="1" applyFont="1" applyFill="1" applyBorder="1" applyAlignment="1">
      <alignment horizontal="right" shrinkToFit="1"/>
    </xf>
    <xf numFmtId="4" fontId="8" fillId="0" borderId="2" xfId="0" applyNumberFormat="1" applyFont="1" applyFill="1" applyBorder="1" applyAlignment="1">
      <alignment horizontal="right" shrinkToFit="1"/>
    </xf>
    <xf numFmtId="0" fontId="8" fillId="0" borderId="3" xfId="3" applyFont="1" applyFill="1" applyBorder="1" applyAlignment="1">
      <alignment vertical="top" wrapText="1"/>
    </xf>
    <xf numFmtId="0" fontId="8" fillId="0" borderId="2" xfId="0" applyFont="1" applyFill="1" applyBorder="1" applyAlignment="1">
      <alignment vertical="top" wrapText="1"/>
    </xf>
    <xf numFmtId="4" fontId="8" fillId="0" borderId="6" xfId="0" applyNumberFormat="1" applyFont="1" applyFill="1" applyBorder="1" applyAlignment="1">
      <alignment wrapText="1"/>
    </xf>
    <xf numFmtId="4" fontId="8" fillId="0" borderId="3" xfId="0" applyNumberFormat="1" applyFont="1" applyFill="1" applyBorder="1" applyAlignment="1">
      <alignment wrapText="1"/>
    </xf>
    <xf numFmtId="4" fontId="8" fillId="0" borderId="2" xfId="0" applyNumberFormat="1" applyFont="1" applyFill="1" applyBorder="1" applyAlignment="1">
      <alignment wrapText="1"/>
    </xf>
    <xf numFmtId="0" fontId="8" fillId="0" borderId="10" xfId="0" applyFont="1" applyFill="1" applyBorder="1" applyAlignment="1">
      <alignment horizontal="left" vertical="top" wrapText="1"/>
    </xf>
    <xf numFmtId="0" fontId="8" fillId="0" borderId="3" xfId="0" applyFont="1" applyFill="1" applyBorder="1" applyAlignment="1">
      <alignment horizontal="left" wrapText="1"/>
    </xf>
    <xf numFmtId="4" fontId="8" fillId="0" borderId="11" xfId="0" applyNumberFormat="1" applyFont="1" applyFill="1" applyBorder="1" applyAlignment="1">
      <alignment horizontal="right" shrinkToFit="1"/>
    </xf>
    <xf numFmtId="4" fontId="8" fillId="0" borderId="12" xfId="0" applyNumberFormat="1" applyFont="1" applyFill="1" applyBorder="1" applyAlignment="1">
      <alignment horizontal="right" shrinkToFit="1"/>
    </xf>
    <xf numFmtId="0" fontId="3" fillId="0" borderId="0" xfId="0" applyFont="1" applyFill="1" applyAlignment="1">
      <alignment vertical="top" wrapText="1"/>
    </xf>
    <xf numFmtId="0" fontId="0" fillId="0" borderId="0" xfId="0" applyFont="1" applyFill="1" applyAlignment="1">
      <alignment vertical="top" wrapText="1"/>
    </xf>
    <xf numFmtId="0" fontId="0" fillId="0" borderId="0" xfId="0" applyFont="1" applyFill="1" applyAlignment="1">
      <alignment vertical="top" wrapText="1"/>
    </xf>
    <xf numFmtId="0" fontId="7" fillId="0" borderId="0" xfId="4" applyFont="1" applyFill="1"/>
    <xf numFmtId="0" fontId="7" fillId="0" borderId="13" xfId="4" applyFont="1" applyFill="1" applyBorder="1" applyAlignment="1">
      <alignment horizontal="right" vertical="center" wrapText="1"/>
    </xf>
    <xf numFmtId="0" fontId="7" fillId="0" borderId="2" xfId="4" applyFont="1" applyFill="1" applyBorder="1" applyAlignment="1">
      <alignment horizontal="center" vertical="center" wrapText="1"/>
    </xf>
    <xf numFmtId="0" fontId="18" fillId="0" borderId="2" xfId="5" applyFont="1" applyFill="1" applyBorder="1" applyAlignment="1">
      <alignment horizontal="center" vertical="center" wrapText="1"/>
    </xf>
    <xf numFmtId="0" fontId="19" fillId="0" borderId="2" xfId="5" applyFont="1" applyFill="1" applyBorder="1" applyAlignment="1">
      <alignment horizontal="center" vertical="center" wrapText="1"/>
    </xf>
    <xf numFmtId="0" fontId="20" fillId="0" borderId="2" xfId="4" applyFont="1" applyBorder="1" applyAlignment="1">
      <alignment horizontal="center" vertical="center" wrapText="1"/>
    </xf>
    <xf numFmtId="0" fontId="20" fillId="0" borderId="2" xfId="4" applyFont="1" applyBorder="1" applyAlignment="1">
      <alignment horizontal="justify" vertical="center" wrapText="1"/>
    </xf>
    <xf numFmtId="4" fontId="5" fillId="0" borderId="2" xfId="4" applyNumberFormat="1" applyFont="1" applyFill="1" applyBorder="1" applyAlignment="1">
      <alignment horizontal="center" vertical="top" wrapText="1"/>
    </xf>
    <xf numFmtId="0" fontId="8" fillId="0" borderId="2" xfId="4" applyFont="1" applyBorder="1" applyAlignment="1">
      <alignment horizontal="center" vertical="center" wrapText="1"/>
    </xf>
    <xf numFmtId="0" fontId="8" fillId="0" borderId="2" xfId="4" applyFont="1" applyBorder="1" applyAlignment="1">
      <alignment horizontal="justify" vertical="center" wrapText="1"/>
    </xf>
    <xf numFmtId="4" fontId="21" fillId="0" borderId="2" xfId="4" applyNumberFormat="1" applyFont="1" applyFill="1" applyBorder="1" applyAlignment="1">
      <alignment horizontal="center" vertical="top" wrapText="1"/>
    </xf>
    <xf numFmtId="0" fontId="9" fillId="0" borderId="2" xfId="4" applyFont="1" applyBorder="1" applyAlignment="1">
      <alignment horizontal="justify" vertical="center" wrapText="1"/>
    </xf>
    <xf numFmtId="4" fontId="22" fillId="0" borderId="2" xfId="4" applyNumberFormat="1" applyFont="1" applyFill="1" applyBorder="1" applyAlignment="1">
      <alignment horizontal="center" vertical="top" wrapText="1"/>
    </xf>
    <xf numFmtId="0" fontId="9" fillId="0" borderId="2" xfId="4" applyFont="1" applyBorder="1" applyAlignment="1">
      <alignment horizontal="center" vertical="center" wrapText="1"/>
    </xf>
    <xf numFmtId="4" fontId="23" fillId="0" borderId="2" xfId="0" applyNumberFormat="1" applyFont="1" applyBorder="1" applyAlignment="1">
      <alignment horizontal="center" vertical="top"/>
    </xf>
    <xf numFmtId="0" fontId="8" fillId="0" borderId="2" xfId="4" applyFont="1" applyBorder="1" applyAlignment="1">
      <alignment horizontal="left" vertical="center" wrapText="1"/>
    </xf>
    <xf numFmtId="0" fontId="9" fillId="0" borderId="2" xfId="4" applyFont="1" applyBorder="1" applyAlignment="1">
      <alignment horizontal="left" vertical="center" wrapText="1"/>
    </xf>
    <xf numFmtId="4" fontId="24" fillId="0" borderId="2" xfId="4" applyNumberFormat="1" applyFont="1" applyFill="1" applyBorder="1" applyAlignment="1">
      <alignment horizontal="center" vertical="top" wrapText="1"/>
    </xf>
    <xf numFmtId="0" fontId="1" fillId="0" borderId="1" xfId="2" applyFont="1" applyFill="1" applyBorder="1" applyAlignment="1">
      <alignmen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Font="1" applyFill="1" applyAlignment="1">
      <alignment vertical="top" wrapText="1"/>
    </xf>
    <xf numFmtId="0" fontId="16" fillId="0" borderId="0" xfId="4" applyFont="1" applyFill="1" applyAlignment="1">
      <alignment horizontal="center" vertical="center" wrapText="1"/>
    </xf>
    <xf numFmtId="0" fontId="5" fillId="0" borderId="3" xfId="4" applyFont="1" applyFill="1" applyBorder="1" applyAlignment="1">
      <alignment horizontal="center" vertical="top" wrapText="1"/>
    </xf>
    <xf numFmtId="0" fontId="5" fillId="0" borderId="14" xfId="4" applyFont="1" applyFill="1" applyBorder="1" applyAlignment="1">
      <alignment horizontal="center" vertical="top" wrapText="1"/>
    </xf>
    <xf numFmtId="0" fontId="5" fillId="0" borderId="0" xfId="0" applyFont="1" applyFill="1" applyAlignment="1">
      <alignment horizontal="center" vertical="center" wrapText="1"/>
    </xf>
    <xf numFmtId="0" fontId="0" fillId="0" borderId="0" xfId="0" applyAlignment="1">
      <alignment wrapText="1"/>
    </xf>
  </cellXfs>
  <cellStyles count="6">
    <cellStyle name="xl32" xfId="1"/>
    <cellStyle name="Обычный" xfId="0" builtinId="0"/>
    <cellStyle name="Обычный 2" xfId="2"/>
    <cellStyle name="Обычный 3" xfId="3"/>
    <cellStyle name="Обычный 4" xfId="4"/>
    <cellStyle name="Обычный 5"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85"/>
  <sheetViews>
    <sheetView zoomScale="90" zoomScaleNormal="90" workbookViewId="0">
      <selection activeCell="G11" sqref="G11"/>
    </sheetView>
  </sheetViews>
  <sheetFormatPr defaultRowHeight="12.75" x14ac:dyDescent="0.2"/>
  <cols>
    <col min="1" max="1" width="45.83203125" customWidth="1"/>
    <col min="2" max="2" width="6.1640625" customWidth="1"/>
    <col min="3" max="3" width="6.33203125" customWidth="1"/>
    <col min="4" max="4" width="19.83203125" customWidth="1"/>
    <col min="5" max="5" width="9" customWidth="1"/>
    <col min="6" max="6" width="28.33203125" customWidth="1"/>
    <col min="7" max="7" width="31.1640625" style="4" customWidth="1"/>
    <col min="8" max="8" width="31.83203125" style="18" customWidth="1"/>
    <col min="9" max="9" width="31.33203125" style="23" customWidth="1"/>
    <col min="10" max="10" width="30.33203125" style="25" customWidth="1"/>
    <col min="11" max="11" width="30.33203125" style="29" customWidth="1"/>
    <col min="12" max="12" width="30.6640625" style="31" customWidth="1"/>
    <col min="13" max="13" width="31.5" style="32" customWidth="1"/>
    <col min="14" max="14" width="30.83203125" style="33" customWidth="1"/>
    <col min="15" max="15" width="28.33203125" style="5" customWidth="1"/>
    <col min="16" max="16" width="25.5" style="4" hidden="1" customWidth="1"/>
    <col min="17" max="17" width="25.5" style="11" hidden="1" customWidth="1"/>
    <col min="18" max="18" width="25.5" style="4" hidden="1" customWidth="1"/>
    <col min="19" max="19" width="23.1640625" hidden="1" customWidth="1"/>
    <col min="20" max="20" width="23.1640625" style="4" customWidth="1"/>
    <col min="21" max="21" width="23.1640625" style="8" customWidth="1"/>
    <col min="22" max="22" width="23.1640625" style="11" customWidth="1"/>
    <col min="23" max="23" width="26.1640625" style="4" customWidth="1"/>
  </cols>
  <sheetData>
    <row r="1" spans="1:23" x14ac:dyDescent="0.2">
      <c r="A1" t="s">
        <v>0</v>
      </c>
      <c r="F1" s="139"/>
      <c r="G1" s="139"/>
      <c r="H1" s="139"/>
      <c r="I1" s="139"/>
      <c r="J1" s="139"/>
      <c r="K1" s="139"/>
      <c r="L1" s="139"/>
      <c r="M1" s="139"/>
      <c r="N1" s="139"/>
      <c r="O1" s="139"/>
      <c r="P1" s="139"/>
      <c r="Q1" s="139"/>
      <c r="R1" s="139"/>
      <c r="S1" s="139"/>
    </row>
    <row r="2" spans="1:23" ht="32.25" customHeight="1" x14ac:dyDescent="0.2">
      <c r="A2" s="137" t="s">
        <v>300</v>
      </c>
      <c r="B2" s="137"/>
      <c r="C2" s="137"/>
      <c r="D2" s="137"/>
      <c r="E2" s="137"/>
      <c r="F2" s="137"/>
      <c r="G2" s="137"/>
      <c r="H2" s="137"/>
      <c r="I2" s="137"/>
      <c r="J2" s="137"/>
      <c r="K2" s="137"/>
      <c r="L2" s="137"/>
      <c r="M2" s="137"/>
      <c r="N2" s="137"/>
      <c r="O2" s="137"/>
      <c r="P2" s="137"/>
      <c r="Q2" s="137"/>
      <c r="R2" s="137"/>
      <c r="S2" s="137"/>
      <c r="T2" s="2"/>
      <c r="U2" s="6"/>
      <c r="V2" s="9"/>
      <c r="W2" s="2"/>
    </row>
    <row r="3" spans="1:23" ht="15" customHeight="1" x14ac:dyDescent="0.2">
      <c r="A3" s="138" t="s">
        <v>1</v>
      </c>
      <c r="B3" s="138"/>
      <c r="C3" s="138"/>
      <c r="D3" s="138"/>
      <c r="E3" s="138"/>
      <c r="F3" s="138"/>
      <c r="G3" s="138"/>
      <c r="H3" s="138"/>
      <c r="I3" s="138"/>
      <c r="J3" s="138"/>
      <c r="K3" s="138"/>
      <c r="L3" s="138"/>
      <c r="M3" s="138"/>
      <c r="N3" s="138"/>
      <c r="O3" s="138"/>
      <c r="P3" s="138"/>
      <c r="Q3" s="138"/>
      <c r="R3" s="138"/>
      <c r="S3" s="138"/>
      <c r="T3" s="3"/>
      <c r="U3" s="7"/>
      <c r="V3" s="10"/>
      <c r="W3" s="3"/>
    </row>
    <row r="4" spans="1:23" ht="47.25" x14ac:dyDescent="0.2">
      <c r="A4" s="12" t="s">
        <v>2</v>
      </c>
      <c r="B4" s="12" t="s">
        <v>3</v>
      </c>
      <c r="C4" s="12" t="s">
        <v>4</v>
      </c>
      <c r="D4" s="12" t="s">
        <v>5</v>
      </c>
      <c r="E4" s="12" t="s">
        <v>6</v>
      </c>
      <c r="F4" s="1" t="s">
        <v>268</v>
      </c>
      <c r="G4" s="1" t="s">
        <v>269</v>
      </c>
      <c r="H4" s="1" t="s">
        <v>270</v>
      </c>
      <c r="I4" s="1" t="s">
        <v>274</v>
      </c>
      <c r="J4" s="1" t="s">
        <v>288</v>
      </c>
      <c r="K4" s="1" t="s">
        <v>294</v>
      </c>
      <c r="L4" s="1" t="s">
        <v>295</v>
      </c>
      <c r="M4" s="1" t="s">
        <v>296</v>
      </c>
      <c r="N4" s="1" t="s">
        <v>297</v>
      </c>
      <c r="O4" s="1" t="s">
        <v>301</v>
      </c>
    </row>
    <row r="5" spans="1:23" ht="15.75" x14ac:dyDescent="0.2">
      <c r="A5" s="12" t="s">
        <v>7</v>
      </c>
      <c r="B5" s="12" t="s">
        <v>8</v>
      </c>
      <c r="C5" s="12" t="s">
        <v>9</v>
      </c>
      <c r="D5" s="12" t="s">
        <v>10</v>
      </c>
      <c r="E5" s="12" t="s">
        <v>11</v>
      </c>
      <c r="F5" s="12" t="s">
        <v>12</v>
      </c>
      <c r="G5" s="12" t="s">
        <v>13</v>
      </c>
      <c r="H5" s="12"/>
      <c r="I5" s="12"/>
      <c r="J5" s="12"/>
      <c r="K5" s="12"/>
      <c r="L5" s="12"/>
      <c r="M5" s="12"/>
      <c r="N5" s="12"/>
      <c r="O5" s="12" t="s">
        <v>14</v>
      </c>
    </row>
    <row r="6" spans="1:23" ht="15.75" x14ac:dyDescent="0.2">
      <c r="A6" s="13" t="s">
        <v>15</v>
      </c>
      <c r="B6" s="12" t="s">
        <v>16</v>
      </c>
      <c r="C6" s="12" t="s">
        <v>0</v>
      </c>
      <c r="D6" s="12" t="s">
        <v>0</v>
      </c>
      <c r="E6" s="12" t="s">
        <v>0</v>
      </c>
      <c r="F6" s="14">
        <v>27994334</v>
      </c>
      <c r="G6" s="14">
        <v>1062490.8799999999</v>
      </c>
      <c r="H6" s="14"/>
      <c r="I6" s="14">
        <v>45472.94</v>
      </c>
      <c r="J6" s="14">
        <v>764955.22</v>
      </c>
      <c r="K6" s="14"/>
      <c r="L6" s="14">
        <v>84007</v>
      </c>
      <c r="M6" s="14">
        <v>-35000</v>
      </c>
      <c r="N6" s="14"/>
      <c r="O6" s="14">
        <f>SUM(F6:N6)</f>
        <v>29916260.039999999</v>
      </c>
    </row>
    <row r="7" spans="1:23" ht="63" x14ac:dyDescent="0.2">
      <c r="A7" s="13" t="s">
        <v>17</v>
      </c>
      <c r="B7" s="12" t="s">
        <v>16</v>
      </c>
      <c r="C7" s="12" t="s">
        <v>18</v>
      </c>
      <c r="D7" s="12" t="s">
        <v>0</v>
      </c>
      <c r="E7" s="12" t="s">
        <v>0</v>
      </c>
      <c r="F7" s="14">
        <v>1176487</v>
      </c>
      <c r="G7" s="14">
        <v>0</v>
      </c>
      <c r="H7" s="14"/>
      <c r="I7" s="14"/>
      <c r="J7" s="14"/>
      <c r="K7" s="14"/>
      <c r="L7" s="14"/>
      <c r="M7" s="14"/>
      <c r="N7" s="14"/>
      <c r="O7" s="14">
        <f t="shared" ref="O7:O70" si="0">SUM(F7:N7)</f>
        <v>1176487</v>
      </c>
    </row>
    <row r="8" spans="1:23" ht="31.5" x14ac:dyDescent="0.2">
      <c r="A8" s="15" t="s">
        <v>165</v>
      </c>
      <c r="B8" s="12" t="s">
        <v>16</v>
      </c>
      <c r="C8" s="12" t="s">
        <v>18</v>
      </c>
      <c r="D8" s="12" t="s">
        <v>19</v>
      </c>
      <c r="E8" s="16" t="s">
        <v>0</v>
      </c>
      <c r="F8" s="14">
        <v>1176487</v>
      </c>
      <c r="G8" s="14">
        <v>0</v>
      </c>
      <c r="H8" s="14"/>
      <c r="I8" s="14"/>
      <c r="J8" s="14"/>
      <c r="K8" s="14"/>
      <c r="L8" s="14"/>
      <c r="M8" s="14"/>
      <c r="N8" s="14"/>
      <c r="O8" s="14">
        <f t="shared" si="0"/>
        <v>1176487</v>
      </c>
    </row>
    <row r="9" spans="1:23" ht="110.25" x14ac:dyDescent="0.2">
      <c r="A9" s="15" t="s">
        <v>20</v>
      </c>
      <c r="B9" s="12" t="s">
        <v>16</v>
      </c>
      <c r="C9" s="12" t="s">
        <v>18</v>
      </c>
      <c r="D9" s="12" t="s">
        <v>19</v>
      </c>
      <c r="E9" s="12" t="s">
        <v>21</v>
      </c>
      <c r="F9" s="14">
        <v>1176487</v>
      </c>
      <c r="G9" s="14">
        <v>0</v>
      </c>
      <c r="H9" s="14"/>
      <c r="I9" s="14"/>
      <c r="J9" s="14"/>
      <c r="K9" s="14"/>
      <c r="L9" s="14"/>
      <c r="M9" s="14"/>
      <c r="N9" s="14"/>
      <c r="O9" s="14">
        <f t="shared" si="0"/>
        <v>1176487</v>
      </c>
    </row>
    <row r="10" spans="1:23" ht="47.25" x14ac:dyDescent="0.2">
      <c r="A10" s="15" t="s">
        <v>22</v>
      </c>
      <c r="B10" s="12" t="s">
        <v>16</v>
      </c>
      <c r="C10" s="12" t="s">
        <v>18</v>
      </c>
      <c r="D10" s="12" t="s">
        <v>19</v>
      </c>
      <c r="E10" s="12" t="s">
        <v>23</v>
      </c>
      <c r="F10" s="14">
        <v>1176487</v>
      </c>
      <c r="G10" s="14">
        <v>0</v>
      </c>
      <c r="H10" s="14"/>
      <c r="I10" s="14"/>
      <c r="J10" s="14"/>
      <c r="K10" s="14"/>
      <c r="L10" s="14"/>
      <c r="M10" s="14"/>
      <c r="N10" s="14"/>
      <c r="O10" s="14">
        <f t="shared" si="0"/>
        <v>1176487</v>
      </c>
    </row>
    <row r="11" spans="1:23" ht="78.75" x14ac:dyDescent="0.2">
      <c r="A11" s="13" t="s">
        <v>24</v>
      </c>
      <c r="B11" s="12" t="s">
        <v>16</v>
      </c>
      <c r="C11" s="12" t="s">
        <v>25</v>
      </c>
      <c r="D11" s="12" t="s">
        <v>0</v>
      </c>
      <c r="E11" s="12" t="s">
        <v>0</v>
      </c>
      <c r="F11" s="14">
        <v>883953</v>
      </c>
      <c r="G11" s="14">
        <v>50000</v>
      </c>
      <c r="H11" s="14"/>
      <c r="I11" s="14"/>
      <c r="J11" s="14"/>
      <c r="K11" s="14"/>
      <c r="L11" s="14"/>
      <c r="M11" s="14"/>
      <c r="N11" s="14"/>
      <c r="O11" s="14">
        <f t="shared" si="0"/>
        <v>933953</v>
      </c>
    </row>
    <row r="12" spans="1:23" ht="47.25" x14ac:dyDescent="0.2">
      <c r="A12" s="15" t="s">
        <v>26</v>
      </c>
      <c r="B12" s="12" t="s">
        <v>16</v>
      </c>
      <c r="C12" s="12" t="s">
        <v>25</v>
      </c>
      <c r="D12" s="12" t="s">
        <v>27</v>
      </c>
      <c r="E12" s="16" t="s">
        <v>0</v>
      </c>
      <c r="F12" s="14">
        <v>883953</v>
      </c>
      <c r="G12" s="14">
        <v>50000</v>
      </c>
      <c r="H12" s="14"/>
      <c r="I12" s="14"/>
      <c r="J12" s="14"/>
      <c r="K12" s="14"/>
      <c r="L12" s="14"/>
      <c r="M12" s="14"/>
      <c r="N12" s="14"/>
      <c r="O12" s="14">
        <f t="shared" si="0"/>
        <v>933953</v>
      </c>
    </row>
    <row r="13" spans="1:23" ht="110.25" x14ac:dyDescent="0.2">
      <c r="A13" s="15" t="s">
        <v>20</v>
      </c>
      <c r="B13" s="12" t="s">
        <v>16</v>
      </c>
      <c r="C13" s="12" t="s">
        <v>25</v>
      </c>
      <c r="D13" s="12" t="s">
        <v>27</v>
      </c>
      <c r="E13" s="12" t="s">
        <v>21</v>
      </c>
      <c r="F13" s="14">
        <v>793378</v>
      </c>
      <c r="G13" s="14">
        <v>0</v>
      </c>
      <c r="H13" s="14"/>
      <c r="I13" s="14"/>
      <c r="J13" s="14"/>
      <c r="K13" s="14"/>
      <c r="L13" s="14"/>
      <c r="M13" s="14"/>
      <c r="N13" s="14"/>
      <c r="O13" s="14">
        <f t="shared" si="0"/>
        <v>793378</v>
      </c>
    </row>
    <row r="14" spans="1:23" ht="47.25" x14ac:dyDescent="0.2">
      <c r="A14" s="15" t="s">
        <v>22</v>
      </c>
      <c r="B14" s="12" t="s">
        <v>16</v>
      </c>
      <c r="C14" s="12" t="s">
        <v>25</v>
      </c>
      <c r="D14" s="12" t="s">
        <v>27</v>
      </c>
      <c r="E14" s="12" t="s">
        <v>23</v>
      </c>
      <c r="F14" s="14">
        <v>793378</v>
      </c>
      <c r="G14" s="14">
        <v>0</v>
      </c>
      <c r="H14" s="14"/>
      <c r="I14" s="14"/>
      <c r="J14" s="14"/>
      <c r="K14" s="14"/>
      <c r="L14" s="14"/>
      <c r="M14" s="14"/>
      <c r="N14" s="14"/>
      <c r="O14" s="14">
        <f t="shared" si="0"/>
        <v>793378</v>
      </c>
    </row>
    <row r="15" spans="1:23" ht="47.25" x14ac:dyDescent="0.2">
      <c r="A15" s="15" t="s">
        <v>28</v>
      </c>
      <c r="B15" s="12" t="s">
        <v>16</v>
      </c>
      <c r="C15" s="12" t="s">
        <v>25</v>
      </c>
      <c r="D15" s="12" t="s">
        <v>27</v>
      </c>
      <c r="E15" s="12" t="s">
        <v>29</v>
      </c>
      <c r="F15" s="14">
        <v>90575</v>
      </c>
      <c r="G15" s="14">
        <v>50000</v>
      </c>
      <c r="H15" s="14"/>
      <c r="I15" s="14"/>
      <c r="J15" s="14"/>
      <c r="K15" s="14"/>
      <c r="L15" s="14"/>
      <c r="M15" s="14"/>
      <c r="N15" s="14"/>
      <c r="O15" s="14">
        <f t="shared" si="0"/>
        <v>140575</v>
      </c>
    </row>
    <row r="16" spans="1:23" ht="47.25" x14ac:dyDescent="0.2">
      <c r="A16" s="15" t="s">
        <v>30</v>
      </c>
      <c r="B16" s="12" t="s">
        <v>16</v>
      </c>
      <c r="C16" s="12" t="s">
        <v>25</v>
      </c>
      <c r="D16" s="12" t="s">
        <v>27</v>
      </c>
      <c r="E16" s="12" t="s">
        <v>31</v>
      </c>
      <c r="F16" s="14">
        <v>90575</v>
      </c>
      <c r="G16" s="14">
        <v>50000</v>
      </c>
      <c r="H16" s="14"/>
      <c r="I16" s="14"/>
      <c r="J16" s="14"/>
      <c r="K16" s="14"/>
      <c r="L16" s="14"/>
      <c r="M16" s="14"/>
      <c r="N16" s="14"/>
      <c r="O16" s="14">
        <f t="shared" si="0"/>
        <v>140575</v>
      </c>
    </row>
    <row r="17" spans="1:15" ht="94.5" x14ac:dyDescent="0.2">
      <c r="A17" s="13" t="s">
        <v>32</v>
      </c>
      <c r="B17" s="12" t="s">
        <v>16</v>
      </c>
      <c r="C17" s="12" t="s">
        <v>33</v>
      </c>
      <c r="D17" s="12" t="s">
        <v>0</v>
      </c>
      <c r="E17" s="12" t="s">
        <v>0</v>
      </c>
      <c r="F17" s="14">
        <v>17313858</v>
      </c>
      <c r="G17" s="14">
        <v>455490.88</v>
      </c>
      <c r="H17" s="14"/>
      <c r="I17" s="14"/>
      <c r="J17" s="14">
        <v>335313.82</v>
      </c>
      <c r="K17" s="14"/>
      <c r="L17" s="14">
        <v>84007</v>
      </c>
      <c r="M17" s="14"/>
      <c r="N17" s="14"/>
      <c r="O17" s="14">
        <f t="shared" si="0"/>
        <v>18188669.699999999</v>
      </c>
    </row>
    <row r="18" spans="1:15" ht="63" x14ac:dyDescent="0.2">
      <c r="A18" s="15" t="s">
        <v>166</v>
      </c>
      <c r="B18" s="12" t="s">
        <v>16</v>
      </c>
      <c r="C18" s="12" t="s">
        <v>33</v>
      </c>
      <c r="D18" s="12" t="s">
        <v>167</v>
      </c>
      <c r="E18" s="16" t="s">
        <v>0</v>
      </c>
      <c r="F18" s="14">
        <v>1563850</v>
      </c>
      <c r="G18" s="14">
        <v>0</v>
      </c>
      <c r="H18" s="14"/>
      <c r="I18" s="14"/>
      <c r="J18" s="14"/>
      <c r="K18" s="14"/>
      <c r="L18" s="14"/>
      <c r="M18" s="14"/>
      <c r="N18" s="14"/>
      <c r="O18" s="14">
        <f t="shared" si="0"/>
        <v>1563850</v>
      </c>
    </row>
    <row r="19" spans="1:15" ht="110.25" x14ac:dyDescent="0.2">
      <c r="A19" s="15" t="s">
        <v>20</v>
      </c>
      <c r="B19" s="12" t="s">
        <v>16</v>
      </c>
      <c r="C19" s="12" t="s">
        <v>33</v>
      </c>
      <c r="D19" s="12" t="s">
        <v>167</v>
      </c>
      <c r="E19" s="12" t="s">
        <v>21</v>
      </c>
      <c r="F19" s="14">
        <v>1563850</v>
      </c>
      <c r="G19" s="14">
        <v>0</v>
      </c>
      <c r="H19" s="14"/>
      <c r="I19" s="14"/>
      <c r="J19" s="14"/>
      <c r="K19" s="14"/>
      <c r="L19" s="14"/>
      <c r="M19" s="14"/>
      <c r="N19" s="14"/>
      <c r="O19" s="14">
        <f t="shared" si="0"/>
        <v>1563850</v>
      </c>
    </row>
    <row r="20" spans="1:15" ht="47.25" x14ac:dyDescent="0.2">
      <c r="A20" s="15" t="s">
        <v>22</v>
      </c>
      <c r="B20" s="12" t="s">
        <v>16</v>
      </c>
      <c r="C20" s="12" t="s">
        <v>33</v>
      </c>
      <c r="D20" s="12" t="s">
        <v>167</v>
      </c>
      <c r="E20" s="12" t="s">
        <v>23</v>
      </c>
      <c r="F20" s="14">
        <v>1563850</v>
      </c>
      <c r="G20" s="14">
        <v>0</v>
      </c>
      <c r="H20" s="14"/>
      <c r="I20" s="14"/>
      <c r="J20" s="14"/>
      <c r="K20" s="14"/>
      <c r="L20" s="14"/>
      <c r="M20" s="14"/>
      <c r="N20" s="14"/>
      <c r="O20" s="14">
        <f t="shared" si="0"/>
        <v>1563850</v>
      </c>
    </row>
    <row r="21" spans="1:15" ht="47.25" x14ac:dyDescent="0.2">
      <c r="A21" s="15" t="s">
        <v>168</v>
      </c>
      <c r="B21" s="12" t="s">
        <v>16</v>
      </c>
      <c r="C21" s="12" t="s">
        <v>33</v>
      </c>
      <c r="D21" s="12" t="s">
        <v>169</v>
      </c>
      <c r="E21" s="16" t="s">
        <v>0</v>
      </c>
      <c r="F21" s="14">
        <v>13138908</v>
      </c>
      <c r="G21" s="14">
        <v>385490.88</v>
      </c>
      <c r="H21" s="14"/>
      <c r="I21" s="14"/>
      <c r="J21" s="14">
        <v>100000</v>
      </c>
      <c r="K21" s="14"/>
      <c r="L21" s="14">
        <v>84007</v>
      </c>
      <c r="M21" s="14"/>
      <c r="N21" s="14"/>
      <c r="O21" s="14">
        <f t="shared" si="0"/>
        <v>13708405.880000001</v>
      </c>
    </row>
    <row r="22" spans="1:15" ht="110.25" x14ac:dyDescent="0.2">
      <c r="A22" s="15" t="s">
        <v>20</v>
      </c>
      <c r="B22" s="12" t="s">
        <v>16</v>
      </c>
      <c r="C22" s="12" t="s">
        <v>33</v>
      </c>
      <c r="D22" s="12" t="s">
        <v>169</v>
      </c>
      <c r="E22" s="12" t="s">
        <v>21</v>
      </c>
      <c r="F22" s="14">
        <v>11768891</v>
      </c>
      <c r="G22" s="14">
        <v>-64449.8</v>
      </c>
      <c r="H22" s="14"/>
      <c r="I22" s="14"/>
      <c r="J22" s="14"/>
      <c r="K22" s="14"/>
      <c r="L22" s="14"/>
      <c r="M22" s="14"/>
      <c r="N22" s="14"/>
      <c r="O22" s="14">
        <f t="shared" si="0"/>
        <v>11704441.199999999</v>
      </c>
    </row>
    <row r="23" spans="1:15" ht="47.25" x14ac:dyDescent="0.2">
      <c r="A23" s="15" t="s">
        <v>22</v>
      </c>
      <c r="B23" s="12" t="s">
        <v>16</v>
      </c>
      <c r="C23" s="12" t="s">
        <v>33</v>
      </c>
      <c r="D23" s="12" t="s">
        <v>169</v>
      </c>
      <c r="E23" s="12" t="s">
        <v>23</v>
      </c>
      <c r="F23" s="14">
        <v>11768891</v>
      </c>
      <c r="G23" s="14">
        <v>-64449.8</v>
      </c>
      <c r="H23" s="14"/>
      <c r="I23" s="14"/>
      <c r="J23" s="14"/>
      <c r="K23" s="14"/>
      <c r="L23" s="14"/>
      <c r="M23" s="14"/>
      <c r="N23" s="14"/>
      <c r="O23" s="14">
        <f t="shared" si="0"/>
        <v>11704441.199999999</v>
      </c>
    </row>
    <row r="24" spans="1:15" ht="47.25" x14ac:dyDescent="0.2">
      <c r="A24" s="15" t="s">
        <v>28</v>
      </c>
      <c r="B24" s="12" t="s">
        <v>16</v>
      </c>
      <c r="C24" s="12" t="s">
        <v>33</v>
      </c>
      <c r="D24" s="12" t="s">
        <v>169</v>
      </c>
      <c r="E24" s="12" t="s">
        <v>29</v>
      </c>
      <c r="F24" s="14">
        <v>1349464</v>
      </c>
      <c r="G24" s="14">
        <v>449940.68</v>
      </c>
      <c r="H24" s="14"/>
      <c r="I24" s="14"/>
      <c r="J24" s="14">
        <v>100000</v>
      </c>
      <c r="K24" s="14"/>
      <c r="L24" s="14">
        <v>84007</v>
      </c>
      <c r="M24" s="14"/>
      <c r="N24" s="14"/>
      <c r="O24" s="14">
        <f t="shared" si="0"/>
        <v>1983411.68</v>
      </c>
    </row>
    <row r="25" spans="1:15" ht="47.25" x14ac:dyDescent="0.2">
      <c r="A25" s="15" t="s">
        <v>30</v>
      </c>
      <c r="B25" s="12" t="s">
        <v>16</v>
      </c>
      <c r="C25" s="12" t="s">
        <v>33</v>
      </c>
      <c r="D25" s="12" t="s">
        <v>169</v>
      </c>
      <c r="E25" s="12" t="s">
        <v>31</v>
      </c>
      <c r="F25" s="14">
        <v>1349464</v>
      </c>
      <c r="G25" s="14">
        <v>449940.68</v>
      </c>
      <c r="H25" s="14"/>
      <c r="I25" s="14"/>
      <c r="J25" s="14">
        <v>100000</v>
      </c>
      <c r="K25" s="14"/>
      <c r="L25" s="14">
        <v>84007</v>
      </c>
      <c r="M25" s="14"/>
      <c r="N25" s="14"/>
      <c r="O25" s="14">
        <f t="shared" si="0"/>
        <v>1983411.68</v>
      </c>
    </row>
    <row r="26" spans="1:15" ht="15.75" x14ac:dyDescent="0.2">
      <c r="A26" s="15" t="s">
        <v>34</v>
      </c>
      <c r="B26" s="12" t="s">
        <v>16</v>
      </c>
      <c r="C26" s="12" t="s">
        <v>33</v>
      </c>
      <c r="D26" s="12" t="s">
        <v>169</v>
      </c>
      <c r="E26" s="12" t="s">
        <v>35</v>
      </c>
      <c r="F26" s="14">
        <v>20553</v>
      </c>
      <c r="G26" s="14">
        <v>0</v>
      </c>
      <c r="H26" s="14"/>
      <c r="I26" s="14"/>
      <c r="J26" s="14"/>
      <c r="K26" s="14"/>
      <c r="L26" s="14"/>
      <c r="M26" s="14"/>
      <c r="N26" s="14"/>
      <c r="O26" s="14">
        <f t="shared" si="0"/>
        <v>20553</v>
      </c>
    </row>
    <row r="27" spans="1:15" ht="31.5" x14ac:dyDescent="0.2">
      <c r="A27" s="15" t="s">
        <v>36</v>
      </c>
      <c r="B27" s="12" t="s">
        <v>16</v>
      </c>
      <c r="C27" s="12" t="s">
        <v>33</v>
      </c>
      <c r="D27" s="12" t="s">
        <v>169</v>
      </c>
      <c r="E27" s="12" t="s">
        <v>37</v>
      </c>
      <c r="F27" s="14">
        <v>20553</v>
      </c>
      <c r="G27" s="14">
        <v>0</v>
      </c>
      <c r="H27" s="14"/>
      <c r="I27" s="14"/>
      <c r="J27" s="14"/>
      <c r="K27" s="14"/>
      <c r="L27" s="14"/>
      <c r="M27" s="14"/>
      <c r="N27" s="14"/>
      <c r="O27" s="14">
        <f t="shared" si="0"/>
        <v>20553</v>
      </c>
    </row>
    <row r="28" spans="1:15" ht="47.25" x14ac:dyDescent="0.2">
      <c r="A28" s="15" t="s">
        <v>170</v>
      </c>
      <c r="B28" s="12" t="s">
        <v>16</v>
      </c>
      <c r="C28" s="12" t="s">
        <v>33</v>
      </c>
      <c r="D28" s="12" t="s">
        <v>171</v>
      </c>
      <c r="E28" s="16" t="s">
        <v>0</v>
      </c>
      <c r="F28" s="14">
        <v>0</v>
      </c>
      <c r="G28" s="14">
        <v>70000</v>
      </c>
      <c r="H28" s="14"/>
      <c r="I28" s="14"/>
      <c r="J28" s="14"/>
      <c r="K28" s="14"/>
      <c r="L28" s="14"/>
      <c r="M28" s="14"/>
      <c r="N28" s="14"/>
      <c r="O28" s="14">
        <f t="shared" si="0"/>
        <v>70000</v>
      </c>
    </row>
    <row r="29" spans="1:15" ht="47.25" x14ac:dyDescent="0.2">
      <c r="A29" s="15" t="s">
        <v>28</v>
      </c>
      <c r="B29" s="12" t="s">
        <v>16</v>
      </c>
      <c r="C29" s="12" t="s">
        <v>33</v>
      </c>
      <c r="D29" s="12" t="s">
        <v>171</v>
      </c>
      <c r="E29" s="12" t="s">
        <v>29</v>
      </c>
      <c r="F29" s="14">
        <v>0</v>
      </c>
      <c r="G29" s="14">
        <v>70000</v>
      </c>
      <c r="H29" s="14"/>
      <c r="I29" s="14"/>
      <c r="J29" s="14"/>
      <c r="K29" s="14"/>
      <c r="L29" s="14"/>
      <c r="M29" s="14"/>
      <c r="N29" s="14"/>
      <c r="O29" s="14">
        <f t="shared" si="0"/>
        <v>70000</v>
      </c>
    </row>
    <row r="30" spans="1:15" ht="47.25" x14ac:dyDescent="0.2">
      <c r="A30" s="15" t="s">
        <v>30</v>
      </c>
      <c r="B30" s="12" t="s">
        <v>16</v>
      </c>
      <c r="C30" s="12" t="s">
        <v>33</v>
      </c>
      <c r="D30" s="12" t="s">
        <v>171</v>
      </c>
      <c r="E30" s="12" t="s">
        <v>31</v>
      </c>
      <c r="F30" s="14">
        <v>0</v>
      </c>
      <c r="G30" s="14">
        <v>70000</v>
      </c>
      <c r="H30" s="14"/>
      <c r="I30" s="14"/>
      <c r="J30" s="14"/>
      <c r="K30" s="14"/>
      <c r="L30" s="14"/>
      <c r="M30" s="14"/>
      <c r="N30" s="14"/>
      <c r="O30" s="14">
        <f t="shared" si="0"/>
        <v>70000</v>
      </c>
    </row>
    <row r="31" spans="1:15" ht="283.5" x14ac:dyDescent="0.2">
      <c r="A31" s="15" t="s">
        <v>172</v>
      </c>
      <c r="B31" s="12" t="s">
        <v>16</v>
      </c>
      <c r="C31" s="12" t="s">
        <v>33</v>
      </c>
      <c r="D31" s="12" t="s">
        <v>173</v>
      </c>
      <c r="E31" s="16" t="s">
        <v>0</v>
      </c>
      <c r="F31" s="14">
        <v>783270</v>
      </c>
      <c r="G31" s="14">
        <v>0</v>
      </c>
      <c r="H31" s="14"/>
      <c r="I31" s="14"/>
      <c r="J31" s="14"/>
      <c r="K31" s="14"/>
      <c r="L31" s="14"/>
      <c r="M31" s="14"/>
      <c r="N31" s="14"/>
      <c r="O31" s="14">
        <f t="shared" si="0"/>
        <v>783270</v>
      </c>
    </row>
    <row r="32" spans="1:15" ht="110.25" x14ac:dyDescent="0.2">
      <c r="A32" s="15" t="s">
        <v>20</v>
      </c>
      <c r="B32" s="12" t="s">
        <v>16</v>
      </c>
      <c r="C32" s="12" t="s">
        <v>33</v>
      </c>
      <c r="D32" s="12" t="s">
        <v>173</v>
      </c>
      <c r="E32" s="12" t="s">
        <v>21</v>
      </c>
      <c r="F32" s="14">
        <v>593737</v>
      </c>
      <c r="G32" s="14">
        <v>0</v>
      </c>
      <c r="H32" s="14"/>
      <c r="I32" s="14"/>
      <c r="J32" s="14"/>
      <c r="K32" s="14">
        <v>-5349</v>
      </c>
      <c r="L32" s="14"/>
      <c r="M32" s="14"/>
      <c r="N32" s="14">
        <v>-3626.49</v>
      </c>
      <c r="O32" s="14">
        <f t="shared" si="0"/>
        <v>584761.51</v>
      </c>
    </row>
    <row r="33" spans="1:15" ht="47.25" x14ac:dyDescent="0.2">
      <c r="A33" s="15" t="s">
        <v>22</v>
      </c>
      <c r="B33" s="12" t="s">
        <v>16</v>
      </c>
      <c r="C33" s="12" t="s">
        <v>33</v>
      </c>
      <c r="D33" s="12" t="s">
        <v>173</v>
      </c>
      <c r="E33" s="12" t="s">
        <v>23</v>
      </c>
      <c r="F33" s="14">
        <v>593737</v>
      </c>
      <c r="G33" s="14">
        <v>0</v>
      </c>
      <c r="H33" s="14"/>
      <c r="I33" s="14"/>
      <c r="J33" s="14"/>
      <c r="K33" s="14">
        <v>-5349</v>
      </c>
      <c r="L33" s="14"/>
      <c r="M33" s="14"/>
      <c r="N33" s="14">
        <v>-3626.49</v>
      </c>
      <c r="O33" s="14">
        <f t="shared" si="0"/>
        <v>584761.51</v>
      </c>
    </row>
    <row r="34" spans="1:15" ht="47.25" x14ac:dyDescent="0.2">
      <c r="A34" s="15" t="s">
        <v>28</v>
      </c>
      <c r="B34" s="12" t="s">
        <v>16</v>
      </c>
      <c r="C34" s="12" t="s">
        <v>33</v>
      </c>
      <c r="D34" s="12" t="s">
        <v>173</v>
      </c>
      <c r="E34" s="12" t="s">
        <v>29</v>
      </c>
      <c r="F34" s="14">
        <v>189533</v>
      </c>
      <c r="G34" s="14">
        <v>0</v>
      </c>
      <c r="H34" s="14"/>
      <c r="I34" s="14"/>
      <c r="J34" s="14"/>
      <c r="K34" s="14">
        <v>5349</v>
      </c>
      <c r="L34" s="14"/>
      <c r="M34" s="14"/>
      <c r="N34" s="14">
        <v>3626.49</v>
      </c>
      <c r="O34" s="14">
        <f t="shared" si="0"/>
        <v>198508.49</v>
      </c>
    </row>
    <row r="35" spans="1:15" ht="47.25" x14ac:dyDescent="0.2">
      <c r="A35" s="15" t="s">
        <v>30</v>
      </c>
      <c r="B35" s="12" t="s">
        <v>16</v>
      </c>
      <c r="C35" s="12" t="s">
        <v>33</v>
      </c>
      <c r="D35" s="12" t="s">
        <v>173</v>
      </c>
      <c r="E35" s="12" t="s">
        <v>31</v>
      </c>
      <c r="F35" s="14">
        <v>189533</v>
      </c>
      <c r="G35" s="14">
        <v>0</v>
      </c>
      <c r="H35" s="14"/>
      <c r="I35" s="14"/>
      <c r="J35" s="14"/>
      <c r="K35" s="14">
        <v>5349</v>
      </c>
      <c r="L35" s="14"/>
      <c r="M35" s="14"/>
      <c r="N35" s="14">
        <v>3626.49</v>
      </c>
      <c r="O35" s="14">
        <f t="shared" si="0"/>
        <v>198508.49</v>
      </c>
    </row>
    <row r="36" spans="1:15" ht="267.75" x14ac:dyDescent="0.2">
      <c r="A36" s="15" t="s">
        <v>174</v>
      </c>
      <c r="B36" s="12" t="s">
        <v>16</v>
      </c>
      <c r="C36" s="12" t="s">
        <v>33</v>
      </c>
      <c r="D36" s="12" t="s">
        <v>175</v>
      </c>
      <c r="E36" s="16" t="s">
        <v>0</v>
      </c>
      <c r="F36" s="14">
        <v>522180</v>
      </c>
      <c r="G36" s="14">
        <v>0</v>
      </c>
      <c r="H36" s="14"/>
      <c r="I36" s="14"/>
      <c r="J36" s="14"/>
      <c r="K36" s="14"/>
      <c r="L36" s="14"/>
      <c r="M36" s="14"/>
      <c r="N36" s="14"/>
      <c r="O36" s="14">
        <f t="shared" si="0"/>
        <v>522180</v>
      </c>
    </row>
    <row r="37" spans="1:15" ht="110.25" x14ac:dyDescent="0.2">
      <c r="A37" s="15" t="s">
        <v>20</v>
      </c>
      <c r="B37" s="12" t="s">
        <v>16</v>
      </c>
      <c r="C37" s="12" t="s">
        <v>33</v>
      </c>
      <c r="D37" s="12" t="s">
        <v>175</v>
      </c>
      <c r="E37" s="12" t="s">
        <v>21</v>
      </c>
      <c r="F37" s="14">
        <v>287838</v>
      </c>
      <c r="G37" s="14">
        <v>0</v>
      </c>
      <c r="H37" s="14"/>
      <c r="I37" s="14"/>
      <c r="J37" s="14"/>
      <c r="K37" s="14">
        <v>22328</v>
      </c>
      <c r="L37" s="14"/>
      <c r="M37" s="14"/>
      <c r="N37" s="14">
        <v>-2395.85</v>
      </c>
      <c r="O37" s="14">
        <f t="shared" si="0"/>
        <v>307770.15000000002</v>
      </c>
    </row>
    <row r="38" spans="1:15" ht="47.25" x14ac:dyDescent="0.2">
      <c r="A38" s="15" t="s">
        <v>22</v>
      </c>
      <c r="B38" s="12" t="s">
        <v>16</v>
      </c>
      <c r="C38" s="12" t="s">
        <v>33</v>
      </c>
      <c r="D38" s="12" t="s">
        <v>175</v>
      </c>
      <c r="E38" s="12" t="s">
        <v>23</v>
      </c>
      <c r="F38" s="14">
        <v>287838</v>
      </c>
      <c r="G38" s="14">
        <v>0</v>
      </c>
      <c r="H38" s="14"/>
      <c r="I38" s="14"/>
      <c r="J38" s="14"/>
      <c r="K38" s="14">
        <v>22328</v>
      </c>
      <c r="L38" s="14"/>
      <c r="M38" s="14"/>
      <c r="N38" s="14">
        <v>-2395.85</v>
      </c>
      <c r="O38" s="14">
        <f t="shared" si="0"/>
        <v>307770.15000000002</v>
      </c>
    </row>
    <row r="39" spans="1:15" ht="47.25" x14ac:dyDescent="0.2">
      <c r="A39" s="15" t="s">
        <v>28</v>
      </c>
      <c r="B39" s="12" t="s">
        <v>16</v>
      </c>
      <c r="C39" s="12" t="s">
        <v>33</v>
      </c>
      <c r="D39" s="12" t="s">
        <v>175</v>
      </c>
      <c r="E39" s="12" t="s">
        <v>29</v>
      </c>
      <c r="F39" s="14">
        <v>234342</v>
      </c>
      <c r="G39" s="14">
        <v>0</v>
      </c>
      <c r="H39" s="14"/>
      <c r="I39" s="14"/>
      <c r="J39" s="14"/>
      <c r="K39" s="14">
        <v>-22328</v>
      </c>
      <c r="L39" s="14"/>
      <c r="M39" s="14"/>
      <c r="N39" s="14">
        <v>2395.85</v>
      </c>
      <c r="O39" s="14">
        <f t="shared" si="0"/>
        <v>214409.85</v>
      </c>
    </row>
    <row r="40" spans="1:15" ht="47.25" x14ac:dyDescent="0.2">
      <c r="A40" s="15" t="s">
        <v>30</v>
      </c>
      <c r="B40" s="12" t="s">
        <v>16</v>
      </c>
      <c r="C40" s="12" t="s">
        <v>33</v>
      </c>
      <c r="D40" s="12" t="s">
        <v>175</v>
      </c>
      <c r="E40" s="12" t="s">
        <v>31</v>
      </c>
      <c r="F40" s="14">
        <v>234342</v>
      </c>
      <c r="G40" s="14">
        <v>0</v>
      </c>
      <c r="H40" s="14"/>
      <c r="I40" s="14"/>
      <c r="J40" s="14"/>
      <c r="K40" s="14">
        <v>-22328</v>
      </c>
      <c r="L40" s="14"/>
      <c r="M40" s="14"/>
      <c r="N40" s="14">
        <v>2395.85</v>
      </c>
      <c r="O40" s="14">
        <f t="shared" si="0"/>
        <v>214409.85</v>
      </c>
    </row>
    <row r="41" spans="1:15" ht="315" x14ac:dyDescent="0.2">
      <c r="A41" s="15" t="s">
        <v>176</v>
      </c>
      <c r="B41" s="12" t="s">
        <v>16</v>
      </c>
      <c r="C41" s="12" t="s">
        <v>33</v>
      </c>
      <c r="D41" s="12" t="s">
        <v>177</v>
      </c>
      <c r="E41" s="16" t="s">
        <v>0</v>
      </c>
      <c r="F41" s="14">
        <v>200</v>
      </c>
      <c r="G41" s="14">
        <v>0</v>
      </c>
      <c r="H41" s="14"/>
      <c r="I41" s="14"/>
      <c r="J41" s="14"/>
      <c r="K41" s="14"/>
      <c r="L41" s="14"/>
      <c r="M41" s="14"/>
      <c r="N41" s="14"/>
      <c r="O41" s="14">
        <f t="shared" si="0"/>
        <v>200</v>
      </c>
    </row>
    <row r="42" spans="1:15" ht="47.25" x14ac:dyDescent="0.2">
      <c r="A42" s="15" t="s">
        <v>28</v>
      </c>
      <c r="B42" s="12" t="s">
        <v>16</v>
      </c>
      <c r="C42" s="12" t="s">
        <v>33</v>
      </c>
      <c r="D42" s="12" t="s">
        <v>177</v>
      </c>
      <c r="E42" s="12" t="s">
        <v>29</v>
      </c>
      <c r="F42" s="14">
        <v>200</v>
      </c>
      <c r="G42" s="14">
        <v>0</v>
      </c>
      <c r="H42" s="14"/>
      <c r="I42" s="14"/>
      <c r="J42" s="14"/>
      <c r="K42" s="14"/>
      <c r="L42" s="14"/>
      <c r="M42" s="14"/>
      <c r="N42" s="14"/>
      <c r="O42" s="14">
        <f t="shared" si="0"/>
        <v>200</v>
      </c>
    </row>
    <row r="43" spans="1:15" ht="47.25" x14ac:dyDescent="0.2">
      <c r="A43" s="15" t="s">
        <v>30</v>
      </c>
      <c r="B43" s="12" t="s">
        <v>16</v>
      </c>
      <c r="C43" s="12" t="s">
        <v>33</v>
      </c>
      <c r="D43" s="12" t="s">
        <v>177</v>
      </c>
      <c r="E43" s="12" t="s">
        <v>31</v>
      </c>
      <c r="F43" s="14">
        <v>200</v>
      </c>
      <c r="G43" s="14">
        <v>0</v>
      </c>
      <c r="H43" s="14"/>
      <c r="I43" s="14"/>
      <c r="J43" s="14"/>
      <c r="K43" s="14"/>
      <c r="L43" s="14"/>
      <c r="M43" s="14"/>
      <c r="N43" s="14"/>
      <c r="O43" s="14">
        <f t="shared" si="0"/>
        <v>200</v>
      </c>
    </row>
    <row r="44" spans="1:15" ht="78.75" x14ac:dyDescent="0.2">
      <c r="A44" s="15" t="s">
        <v>71</v>
      </c>
      <c r="B44" s="12" t="s">
        <v>16</v>
      </c>
      <c r="C44" s="12" t="s">
        <v>33</v>
      </c>
      <c r="D44" s="12" t="s">
        <v>178</v>
      </c>
      <c r="E44" s="16" t="s">
        <v>0</v>
      </c>
      <c r="F44" s="14">
        <v>261090</v>
      </c>
      <c r="G44" s="14">
        <v>0</v>
      </c>
      <c r="H44" s="14"/>
      <c r="I44" s="14"/>
      <c r="J44" s="14"/>
      <c r="K44" s="14"/>
      <c r="L44" s="14"/>
      <c r="M44" s="14"/>
      <c r="N44" s="14"/>
      <c r="O44" s="14">
        <f t="shared" si="0"/>
        <v>261090</v>
      </c>
    </row>
    <row r="45" spans="1:15" ht="110.25" x14ac:dyDescent="0.2">
      <c r="A45" s="15" t="s">
        <v>20</v>
      </c>
      <c r="B45" s="12" t="s">
        <v>16</v>
      </c>
      <c r="C45" s="12" t="s">
        <v>33</v>
      </c>
      <c r="D45" s="12" t="s">
        <v>178</v>
      </c>
      <c r="E45" s="12" t="s">
        <v>21</v>
      </c>
      <c r="F45" s="14">
        <v>165340</v>
      </c>
      <c r="G45" s="14">
        <v>0</v>
      </c>
      <c r="H45" s="14"/>
      <c r="I45" s="14"/>
      <c r="J45" s="14"/>
      <c r="K45" s="14"/>
      <c r="L45" s="14"/>
      <c r="M45" s="14"/>
      <c r="N45" s="14">
        <v>-1208.32</v>
      </c>
      <c r="O45" s="14">
        <f t="shared" si="0"/>
        <v>164131.68</v>
      </c>
    </row>
    <row r="46" spans="1:15" ht="47.25" x14ac:dyDescent="0.2">
      <c r="A46" s="15" t="s">
        <v>22</v>
      </c>
      <c r="B46" s="12" t="s">
        <v>16</v>
      </c>
      <c r="C46" s="12" t="s">
        <v>33</v>
      </c>
      <c r="D46" s="12" t="s">
        <v>178</v>
      </c>
      <c r="E46" s="12" t="s">
        <v>23</v>
      </c>
      <c r="F46" s="14">
        <v>165340</v>
      </c>
      <c r="G46" s="14">
        <v>0</v>
      </c>
      <c r="H46" s="14"/>
      <c r="I46" s="14"/>
      <c r="J46" s="14"/>
      <c r="K46" s="14"/>
      <c r="L46" s="14"/>
      <c r="M46" s="14"/>
      <c r="N46" s="14">
        <v>-1208.32</v>
      </c>
      <c r="O46" s="14">
        <f t="shared" si="0"/>
        <v>164131.68</v>
      </c>
    </row>
    <row r="47" spans="1:15" ht="47.25" x14ac:dyDescent="0.2">
      <c r="A47" s="15" t="s">
        <v>28</v>
      </c>
      <c r="B47" s="12" t="s">
        <v>16</v>
      </c>
      <c r="C47" s="12" t="s">
        <v>33</v>
      </c>
      <c r="D47" s="12" t="s">
        <v>178</v>
      </c>
      <c r="E47" s="12" t="s">
        <v>29</v>
      </c>
      <c r="F47" s="14">
        <v>95750</v>
      </c>
      <c r="G47" s="14">
        <v>0</v>
      </c>
      <c r="H47" s="14"/>
      <c r="I47" s="14"/>
      <c r="J47" s="14"/>
      <c r="K47" s="14"/>
      <c r="L47" s="14"/>
      <c r="M47" s="14"/>
      <c r="N47" s="14">
        <v>1208.32</v>
      </c>
      <c r="O47" s="14">
        <f t="shared" si="0"/>
        <v>96958.32</v>
      </c>
    </row>
    <row r="48" spans="1:15" ht="47.25" x14ac:dyDescent="0.2">
      <c r="A48" s="15" t="s">
        <v>30</v>
      </c>
      <c r="B48" s="12" t="s">
        <v>16</v>
      </c>
      <c r="C48" s="12" t="s">
        <v>33</v>
      </c>
      <c r="D48" s="12" t="s">
        <v>178</v>
      </c>
      <c r="E48" s="12" t="s">
        <v>31</v>
      </c>
      <c r="F48" s="14">
        <v>95750</v>
      </c>
      <c r="G48" s="14">
        <v>0</v>
      </c>
      <c r="H48" s="14"/>
      <c r="I48" s="14"/>
      <c r="J48" s="14"/>
      <c r="K48" s="14"/>
      <c r="L48" s="14"/>
      <c r="M48" s="14"/>
      <c r="N48" s="14">
        <v>1208.32</v>
      </c>
      <c r="O48" s="14">
        <f t="shared" si="0"/>
        <v>96958.32</v>
      </c>
    </row>
    <row r="49" spans="1:15" ht="63" x14ac:dyDescent="0.2">
      <c r="A49" s="15" t="s">
        <v>179</v>
      </c>
      <c r="B49" s="12" t="s">
        <v>16</v>
      </c>
      <c r="C49" s="12" t="s">
        <v>33</v>
      </c>
      <c r="D49" s="12" t="s">
        <v>180</v>
      </c>
      <c r="E49" s="16" t="s">
        <v>0</v>
      </c>
      <c r="F49" s="14">
        <v>1044360</v>
      </c>
      <c r="G49" s="14">
        <v>0</v>
      </c>
      <c r="H49" s="14"/>
      <c r="I49" s="14"/>
      <c r="J49" s="14"/>
      <c r="K49" s="14"/>
      <c r="L49" s="14"/>
      <c r="M49" s="14"/>
      <c r="N49" s="14"/>
      <c r="O49" s="14">
        <f t="shared" si="0"/>
        <v>1044360</v>
      </c>
    </row>
    <row r="50" spans="1:15" ht="110.25" x14ac:dyDescent="0.2">
      <c r="A50" s="15" t="s">
        <v>20</v>
      </c>
      <c r="B50" s="12" t="s">
        <v>16</v>
      </c>
      <c r="C50" s="12" t="s">
        <v>33</v>
      </c>
      <c r="D50" s="12" t="s">
        <v>180</v>
      </c>
      <c r="E50" s="12" t="s">
        <v>21</v>
      </c>
      <c r="F50" s="14">
        <v>667410</v>
      </c>
      <c r="G50" s="14">
        <v>0</v>
      </c>
      <c r="H50" s="14"/>
      <c r="I50" s="14"/>
      <c r="J50" s="14"/>
      <c r="K50" s="14">
        <v>31768</v>
      </c>
      <c r="L50" s="14"/>
      <c r="M50" s="14"/>
      <c r="N50" s="14"/>
      <c r="O50" s="14">
        <f t="shared" si="0"/>
        <v>699178</v>
      </c>
    </row>
    <row r="51" spans="1:15" ht="47.25" x14ac:dyDescent="0.2">
      <c r="A51" s="15" t="s">
        <v>22</v>
      </c>
      <c r="B51" s="12" t="s">
        <v>16</v>
      </c>
      <c r="C51" s="12" t="s">
        <v>33</v>
      </c>
      <c r="D51" s="12" t="s">
        <v>180</v>
      </c>
      <c r="E51" s="12" t="s">
        <v>23</v>
      </c>
      <c r="F51" s="14">
        <v>667410</v>
      </c>
      <c r="G51" s="14">
        <v>0</v>
      </c>
      <c r="H51" s="14"/>
      <c r="I51" s="14"/>
      <c r="J51" s="14"/>
      <c r="K51" s="14">
        <v>31768</v>
      </c>
      <c r="L51" s="14"/>
      <c r="M51" s="14"/>
      <c r="N51" s="14"/>
      <c r="O51" s="14">
        <f t="shared" si="0"/>
        <v>699178</v>
      </c>
    </row>
    <row r="52" spans="1:15" ht="47.25" x14ac:dyDescent="0.2">
      <c r="A52" s="15" t="s">
        <v>28</v>
      </c>
      <c r="B52" s="12" t="s">
        <v>16</v>
      </c>
      <c r="C52" s="12" t="s">
        <v>33</v>
      </c>
      <c r="D52" s="12" t="s">
        <v>180</v>
      </c>
      <c r="E52" s="12" t="s">
        <v>29</v>
      </c>
      <c r="F52" s="14">
        <v>376950</v>
      </c>
      <c r="G52" s="14">
        <v>0</v>
      </c>
      <c r="H52" s="14"/>
      <c r="I52" s="14"/>
      <c r="J52" s="14"/>
      <c r="K52" s="14">
        <v>-31768</v>
      </c>
      <c r="L52" s="14"/>
      <c r="M52" s="14"/>
      <c r="N52" s="14"/>
      <c r="O52" s="14">
        <f t="shared" si="0"/>
        <v>345182</v>
      </c>
    </row>
    <row r="53" spans="1:15" ht="47.25" x14ac:dyDescent="0.2">
      <c r="A53" s="15" t="s">
        <v>30</v>
      </c>
      <c r="B53" s="12" t="s">
        <v>16</v>
      </c>
      <c r="C53" s="12" t="s">
        <v>33</v>
      </c>
      <c r="D53" s="12" t="s">
        <v>180</v>
      </c>
      <c r="E53" s="12" t="s">
        <v>31</v>
      </c>
      <c r="F53" s="14">
        <v>376950</v>
      </c>
      <c r="G53" s="14">
        <v>0</v>
      </c>
      <c r="H53" s="14"/>
      <c r="I53" s="14"/>
      <c r="J53" s="14"/>
      <c r="K53" s="14">
        <v>-31768</v>
      </c>
      <c r="L53" s="14"/>
      <c r="M53" s="14"/>
      <c r="N53" s="14"/>
      <c r="O53" s="14">
        <f t="shared" si="0"/>
        <v>345182</v>
      </c>
    </row>
    <row r="54" spans="1:15" s="26" customFormat="1" ht="63" x14ac:dyDescent="0.2">
      <c r="A54" s="20" t="s">
        <v>278</v>
      </c>
      <c r="B54" s="1" t="s">
        <v>16</v>
      </c>
      <c r="C54" s="1" t="s">
        <v>33</v>
      </c>
      <c r="D54" s="1" t="s">
        <v>279</v>
      </c>
      <c r="E54" s="21" t="s">
        <v>0</v>
      </c>
      <c r="F54" s="14"/>
      <c r="G54" s="14"/>
      <c r="H54" s="14"/>
      <c r="I54" s="14"/>
      <c r="J54" s="14">
        <v>235313.82</v>
      </c>
      <c r="K54" s="14"/>
      <c r="L54" s="14"/>
      <c r="M54" s="14"/>
      <c r="N54" s="14"/>
      <c r="O54" s="14">
        <f t="shared" si="0"/>
        <v>235313.82</v>
      </c>
    </row>
    <row r="55" spans="1:15" s="26" customFormat="1" ht="110.25" x14ac:dyDescent="0.2">
      <c r="A55" s="20" t="s">
        <v>20</v>
      </c>
      <c r="B55" s="1" t="s">
        <v>16</v>
      </c>
      <c r="C55" s="1" t="s">
        <v>33</v>
      </c>
      <c r="D55" s="1" t="s">
        <v>279</v>
      </c>
      <c r="E55" s="1" t="s">
        <v>21</v>
      </c>
      <c r="F55" s="14"/>
      <c r="G55" s="14"/>
      <c r="H55" s="14"/>
      <c r="I55" s="14"/>
      <c r="J55" s="14">
        <v>235313.82</v>
      </c>
      <c r="K55" s="14"/>
      <c r="L55" s="14"/>
      <c r="M55" s="14"/>
      <c r="N55" s="14"/>
      <c r="O55" s="14">
        <f t="shared" si="0"/>
        <v>235313.82</v>
      </c>
    </row>
    <row r="56" spans="1:15" s="26" customFormat="1" ht="47.25" x14ac:dyDescent="0.2">
      <c r="A56" s="20" t="s">
        <v>22</v>
      </c>
      <c r="B56" s="1" t="s">
        <v>16</v>
      </c>
      <c r="C56" s="1" t="s">
        <v>33</v>
      </c>
      <c r="D56" s="1" t="s">
        <v>279</v>
      </c>
      <c r="E56" s="1" t="s">
        <v>23</v>
      </c>
      <c r="F56" s="14"/>
      <c r="G56" s="14"/>
      <c r="H56" s="14"/>
      <c r="I56" s="14"/>
      <c r="J56" s="14">
        <v>235313.82</v>
      </c>
      <c r="K56" s="14"/>
      <c r="L56" s="14"/>
      <c r="M56" s="14"/>
      <c r="N56" s="14"/>
      <c r="O56" s="14">
        <f t="shared" si="0"/>
        <v>235313.82</v>
      </c>
    </row>
    <row r="57" spans="1:15" ht="15.75" x14ac:dyDescent="0.2">
      <c r="A57" s="13" t="s">
        <v>38</v>
      </c>
      <c r="B57" s="12" t="s">
        <v>16</v>
      </c>
      <c r="C57" s="12" t="s">
        <v>39</v>
      </c>
      <c r="D57" s="12" t="s">
        <v>0</v>
      </c>
      <c r="E57" s="12" t="s">
        <v>0</v>
      </c>
      <c r="F57" s="14">
        <v>77893</v>
      </c>
      <c r="G57" s="14">
        <v>0</v>
      </c>
      <c r="H57" s="14"/>
      <c r="I57" s="14"/>
      <c r="J57" s="14"/>
      <c r="K57" s="14"/>
      <c r="L57" s="14"/>
      <c r="M57" s="14"/>
      <c r="N57" s="14"/>
      <c r="O57" s="14">
        <f t="shared" si="0"/>
        <v>77893</v>
      </c>
    </row>
    <row r="58" spans="1:15" ht="94.5" x14ac:dyDescent="0.2">
      <c r="A58" s="15" t="s">
        <v>150</v>
      </c>
      <c r="B58" s="12" t="s">
        <v>16</v>
      </c>
      <c r="C58" s="12" t="s">
        <v>39</v>
      </c>
      <c r="D58" s="12" t="s">
        <v>181</v>
      </c>
      <c r="E58" s="16" t="s">
        <v>0</v>
      </c>
      <c r="F58" s="14">
        <v>77893</v>
      </c>
      <c r="G58" s="14">
        <v>0</v>
      </c>
      <c r="H58" s="14"/>
      <c r="I58" s="14"/>
      <c r="J58" s="14"/>
      <c r="K58" s="14"/>
      <c r="L58" s="14"/>
      <c r="M58" s="14"/>
      <c r="N58" s="14"/>
      <c r="O58" s="14">
        <f t="shared" si="0"/>
        <v>77893</v>
      </c>
    </row>
    <row r="59" spans="1:15" ht="47.25" x14ac:dyDescent="0.2">
      <c r="A59" s="15" t="s">
        <v>28</v>
      </c>
      <c r="B59" s="12" t="s">
        <v>16</v>
      </c>
      <c r="C59" s="12" t="s">
        <v>39</v>
      </c>
      <c r="D59" s="12" t="s">
        <v>181</v>
      </c>
      <c r="E59" s="12" t="s">
        <v>29</v>
      </c>
      <c r="F59" s="14">
        <v>77893</v>
      </c>
      <c r="G59" s="14">
        <v>0</v>
      </c>
      <c r="H59" s="14"/>
      <c r="I59" s="14"/>
      <c r="J59" s="14"/>
      <c r="K59" s="14"/>
      <c r="L59" s="14"/>
      <c r="M59" s="14"/>
      <c r="N59" s="14"/>
      <c r="O59" s="14">
        <f t="shared" si="0"/>
        <v>77893</v>
      </c>
    </row>
    <row r="60" spans="1:15" ht="47.25" x14ac:dyDescent="0.2">
      <c r="A60" s="15" t="s">
        <v>30</v>
      </c>
      <c r="B60" s="12" t="s">
        <v>16</v>
      </c>
      <c r="C60" s="12" t="s">
        <v>39</v>
      </c>
      <c r="D60" s="12" t="s">
        <v>181</v>
      </c>
      <c r="E60" s="12" t="s">
        <v>31</v>
      </c>
      <c r="F60" s="14">
        <v>77893</v>
      </c>
      <c r="G60" s="14">
        <v>0</v>
      </c>
      <c r="H60" s="14"/>
      <c r="I60" s="14"/>
      <c r="J60" s="14"/>
      <c r="K60" s="14"/>
      <c r="L60" s="14"/>
      <c r="M60" s="14"/>
      <c r="N60" s="14"/>
      <c r="O60" s="14">
        <f t="shared" si="0"/>
        <v>77893</v>
      </c>
    </row>
    <row r="61" spans="1:15" ht="78.75" x14ac:dyDescent="0.2">
      <c r="A61" s="13" t="s">
        <v>40</v>
      </c>
      <c r="B61" s="12" t="s">
        <v>16</v>
      </c>
      <c r="C61" s="12" t="s">
        <v>41</v>
      </c>
      <c r="D61" s="12" t="s">
        <v>0</v>
      </c>
      <c r="E61" s="12" t="s">
        <v>0</v>
      </c>
      <c r="F61" s="14">
        <v>5345270</v>
      </c>
      <c r="G61" s="14">
        <v>177000</v>
      </c>
      <c r="H61" s="14"/>
      <c r="I61" s="14"/>
      <c r="J61" s="14">
        <v>85771.51</v>
      </c>
      <c r="K61" s="14"/>
      <c r="L61" s="14"/>
      <c r="M61" s="14">
        <v>-40000</v>
      </c>
      <c r="N61" s="14"/>
      <c r="O61" s="14">
        <f t="shared" si="0"/>
        <v>5568041.5099999998</v>
      </c>
    </row>
    <row r="62" spans="1:15" ht="47.25" x14ac:dyDescent="0.2">
      <c r="A62" s="15" t="s">
        <v>26</v>
      </c>
      <c r="B62" s="12" t="s">
        <v>16</v>
      </c>
      <c r="C62" s="12" t="s">
        <v>41</v>
      </c>
      <c r="D62" s="12" t="s">
        <v>182</v>
      </c>
      <c r="E62" s="16" t="s">
        <v>0</v>
      </c>
      <c r="F62" s="14">
        <v>4248750</v>
      </c>
      <c r="G62" s="14">
        <v>165000</v>
      </c>
      <c r="H62" s="14"/>
      <c r="I62" s="14"/>
      <c r="J62" s="14"/>
      <c r="K62" s="14"/>
      <c r="L62" s="14"/>
      <c r="M62" s="14">
        <v>-40000</v>
      </c>
      <c r="N62" s="14"/>
      <c r="O62" s="14">
        <f t="shared" si="0"/>
        <v>4373750</v>
      </c>
    </row>
    <row r="63" spans="1:15" ht="110.25" x14ac:dyDescent="0.2">
      <c r="A63" s="15" t="s">
        <v>20</v>
      </c>
      <c r="B63" s="12" t="s">
        <v>16</v>
      </c>
      <c r="C63" s="12" t="s">
        <v>41</v>
      </c>
      <c r="D63" s="12" t="s">
        <v>182</v>
      </c>
      <c r="E63" s="12" t="s">
        <v>21</v>
      </c>
      <c r="F63" s="14">
        <v>4203675</v>
      </c>
      <c r="G63" s="14">
        <v>0</v>
      </c>
      <c r="H63" s="14"/>
      <c r="I63" s="14"/>
      <c r="J63" s="14"/>
      <c r="K63" s="14"/>
      <c r="L63" s="14"/>
      <c r="M63" s="14">
        <v>-40000</v>
      </c>
      <c r="N63" s="14"/>
      <c r="O63" s="14">
        <f t="shared" si="0"/>
        <v>4163675</v>
      </c>
    </row>
    <row r="64" spans="1:15" ht="47.25" x14ac:dyDescent="0.2">
      <c r="A64" s="15" t="s">
        <v>22</v>
      </c>
      <c r="B64" s="12" t="s">
        <v>16</v>
      </c>
      <c r="C64" s="12" t="s">
        <v>41</v>
      </c>
      <c r="D64" s="12" t="s">
        <v>182</v>
      </c>
      <c r="E64" s="12" t="s">
        <v>23</v>
      </c>
      <c r="F64" s="14">
        <v>4203675</v>
      </c>
      <c r="G64" s="14">
        <v>0</v>
      </c>
      <c r="H64" s="14"/>
      <c r="I64" s="14"/>
      <c r="J64" s="14"/>
      <c r="K64" s="14"/>
      <c r="L64" s="14"/>
      <c r="M64" s="14">
        <v>-40000</v>
      </c>
      <c r="N64" s="14"/>
      <c r="O64" s="14">
        <f t="shared" si="0"/>
        <v>4163675</v>
      </c>
    </row>
    <row r="65" spans="1:15" ht="47.25" x14ac:dyDescent="0.2">
      <c r="A65" s="15" t="s">
        <v>28</v>
      </c>
      <c r="B65" s="12" t="s">
        <v>16</v>
      </c>
      <c r="C65" s="12" t="s">
        <v>41</v>
      </c>
      <c r="D65" s="12" t="s">
        <v>182</v>
      </c>
      <c r="E65" s="12" t="s">
        <v>29</v>
      </c>
      <c r="F65" s="14">
        <v>45075</v>
      </c>
      <c r="G65" s="14">
        <v>165000</v>
      </c>
      <c r="H65" s="14"/>
      <c r="I65" s="14"/>
      <c r="J65" s="14"/>
      <c r="K65" s="14"/>
      <c r="L65" s="14"/>
      <c r="M65" s="14"/>
      <c r="N65" s="14"/>
      <c r="O65" s="14">
        <f t="shared" si="0"/>
        <v>210075</v>
      </c>
    </row>
    <row r="66" spans="1:15" ht="47.25" x14ac:dyDescent="0.2">
      <c r="A66" s="15" t="s">
        <v>30</v>
      </c>
      <c r="B66" s="12" t="s">
        <v>16</v>
      </c>
      <c r="C66" s="12" t="s">
        <v>41</v>
      </c>
      <c r="D66" s="12" t="s">
        <v>182</v>
      </c>
      <c r="E66" s="12" t="s">
        <v>31</v>
      </c>
      <c r="F66" s="14">
        <v>45075</v>
      </c>
      <c r="G66" s="14">
        <v>165000</v>
      </c>
      <c r="H66" s="14"/>
      <c r="I66" s="14"/>
      <c r="J66" s="14"/>
      <c r="K66" s="14"/>
      <c r="L66" s="14"/>
      <c r="M66" s="14"/>
      <c r="N66" s="14"/>
      <c r="O66" s="14">
        <f t="shared" si="0"/>
        <v>210075</v>
      </c>
    </row>
    <row r="67" spans="1:15" ht="47.25" x14ac:dyDescent="0.2">
      <c r="A67" s="15" t="s">
        <v>26</v>
      </c>
      <c r="B67" s="12" t="s">
        <v>16</v>
      </c>
      <c r="C67" s="12" t="s">
        <v>41</v>
      </c>
      <c r="D67" s="12" t="s">
        <v>27</v>
      </c>
      <c r="E67" s="16" t="s">
        <v>0</v>
      </c>
      <c r="F67" s="14">
        <v>0</v>
      </c>
      <c r="G67" s="14">
        <v>12000</v>
      </c>
      <c r="H67" s="14"/>
      <c r="I67" s="14"/>
      <c r="J67" s="14"/>
      <c r="K67" s="14"/>
      <c r="L67" s="14"/>
      <c r="M67" s="14"/>
      <c r="N67" s="14"/>
      <c r="O67" s="14">
        <f t="shared" si="0"/>
        <v>12000</v>
      </c>
    </row>
    <row r="68" spans="1:15" ht="47.25" x14ac:dyDescent="0.2">
      <c r="A68" s="15" t="s">
        <v>28</v>
      </c>
      <c r="B68" s="12" t="s">
        <v>16</v>
      </c>
      <c r="C68" s="12" t="s">
        <v>41</v>
      </c>
      <c r="D68" s="12" t="s">
        <v>27</v>
      </c>
      <c r="E68" s="12" t="s">
        <v>29</v>
      </c>
      <c r="F68" s="14">
        <v>0</v>
      </c>
      <c r="G68" s="14">
        <v>12000</v>
      </c>
      <c r="H68" s="14"/>
      <c r="I68" s="14"/>
      <c r="J68" s="14"/>
      <c r="K68" s="14"/>
      <c r="L68" s="14"/>
      <c r="M68" s="14"/>
      <c r="N68" s="14"/>
      <c r="O68" s="14">
        <f t="shared" si="0"/>
        <v>12000</v>
      </c>
    </row>
    <row r="69" spans="1:15" ht="47.25" x14ac:dyDescent="0.2">
      <c r="A69" s="15" t="s">
        <v>30</v>
      </c>
      <c r="B69" s="12" t="s">
        <v>16</v>
      </c>
      <c r="C69" s="12" t="s">
        <v>41</v>
      </c>
      <c r="D69" s="12" t="s">
        <v>27</v>
      </c>
      <c r="E69" s="12" t="s">
        <v>31</v>
      </c>
      <c r="F69" s="14">
        <v>0</v>
      </c>
      <c r="G69" s="14">
        <v>12000</v>
      </c>
      <c r="H69" s="14"/>
      <c r="I69" s="14"/>
      <c r="J69" s="14"/>
      <c r="K69" s="14"/>
      <c r="L69" s="14"/>
      <c r="M69" s="14"/>
      <c r="N69" s="14"/>
      <c r="O69" s="14">
        <f t="shared" si="0"/>
        <v>12000</v>
      </c>
    </row>
    <row r="70" spans="1:15" ht="63" x14ac:dyDescent="0.2">
      <c r="A70" s="15" t="s">
        <v>42</v>
      </c>
      <c r="B70" s="12" t="s">
        <v>16</v>
      </c>
      <c r="C70" s="12" t="s">
        <v>41</v>
      </c>
      <c r="D70" s="12" t="s">
        <v>43</v>
      </c>
      <c r="E70" s="16" t="s">
        <v>0</v>
      </c>
      <c r="F70" s="14">
        <v>1096520</v>
      </c>
      <c r="G70" s="14">
        <v>0</v>
      </c>
      <c r="H70" s="14"/>
      <c r="I70" s="14"/>
      <c r="J70" s="14"/>
      <c r="K70" s="14"/>
      <c r="L70" s="14"/>
      <c r="M70" s="14"/>
      <c r="N70" s="14"/>
      <c r="O70" s="14">
        <f t="shared" si="0"/>
        <v>1096520</v>
      </c>
    </row>
    <row r="71" spans="1:15" ht="110.25" x14ac:dyDescent="0.2">
      <c r="A71" s="15" t="s">
        <v>20</v>
      </c>
      <c r="B71" s="12" t="s">
        <v>16</v>
      </c>
      <c r="C71" s="12" t="s">
        <v>41</v>
      </c>
      <c r="D71" s="12" t="s">
        <v>43</v>
      </c>
      <c r="E71" s="12" t="s">
        <v>21</v>
      </c>
      <c r="F71" s="14">
        <v>1096520</v>
      </c>
      <c r="G71" s="14">
        <v>0</v>
      </c>
      <c r="H71" s="14"/>
      <c r="I71" s="14"/>
      <c r="J71" s="14"/>
      <c r="K71" s="14"/>
      <c r="L71" s="14"/>
      <c r="M71" s="14"/>
      <c r="N71" s="14"/>
      <c r="O71" s="14">
        <f t="shared" ref="O71:O134" si="1">SUM(F71:N71)</f>
        <v>1096520</v>
      </c>
    </row>
    <row r="72" spans="1:15" ht="47.25" x14ac:dyDescent="0.2">
      <c r="A72" s="15" t="s">
        <v>22</v>
      </c>
      <c r="B72" s="12" t="s">
        <v>16</v>
      </c>
      <c r="C72" s="12" t="s">
        <v>41</v>
      </c>
      <c r="D72" s="12" t="s">
        <v>43</v>
      </c>
      <c r="E72" s="12" t="s">
        <v>23</v>
      </c>
      <c r="F72" s="14">
        <v>1096520</v>
      </c>
      <c r="G72" s="14">
        <v>0</v>
      </c>
      <c r="H72" s="14"/>
      <c r="I72" s="14"/>
      <c r="J72" s="14"/>
      <c r="K72" s="14"/>
      <c r="L72" s="14"/>
      <c r="M72" s="14"/>
      <c r="N72" s="14"/>
      <c r="O72" s="14">
        <f t="shared" si="1"/>
        <v>1096520</v>
      </c>
    </row>
    <row r="73" spans="1:15" s="26" customFormat="1" ht="63" x14ac:dyDescent="0.2">
      <c r="A73" s="20" t="s">
        <v>278</v>
      </c>
      <c r="B73" s="1" t="s">
        <v>16</v>
      </c>
      <c r="C73" s="1" t="s">
        <v>41</v>
      </c>
      <c r="D73" s="1" t="s">
        <v>279</v>
      </c>
      <c r="E73" s="21" t="s">
        <v>0</v>
      </c>
      <c r="F73" s="14"/>
      <c r="G73" s="14"/>
      <c r="H73" s="14"/>
      <c r="I73" s="14"/>
      <c r="J73" s="14">
        <v>85771.51</v>
      </c>
      <c r="K73" s="14"/>
      <c r="L73" s="14"/>
      <c r="M73" s="14"/>
      <c r="N73" s="14"/>
      <c r="O73" s="14">
        <f t="shared" si="1"/>
        <v>85771.51</v>
      </c>
    </row>
    <row r="74" spans="1:15" s="26" customFormat="1" ht="110.25" x14ac:dyDescent="0.2">
      <c r="A74" s="20" t="s">
        <v>20</v>
      </c>
      <c r="B74" s="1" t="s">
        <v>16</v>
      </c>
      <c r="C74" s="1" t="s">
        <v>41</v>
      </c>
      <c r="D74" s="1" t="s">
        <v>279</v>
      </c>
      <c r="E74" s="1" t="s">
        <v>21</v>
      </c>
      <c r="F74" s="14"/>
      <c r="G74" s="14"/>
      <c r="H74" s="14"/>
      <c r="I74" s="14"/>
      <c r="J74" s="14">
        <v>85771.51</v>
      </c>
      <c r="K74" s="14"/>
      <c r="L74" s="14"/>
      <c r="M74" s="14"/>
      <c r="N74" s="14"/>
      <c r="O74" s="14">
        <f t="shared" si="1"/>
        <v>85771.51</v>
      </c>
    </row>
    <row r="75" spans="1:15" s="26" customFormat="1" ht="47.25" x14ac:dyDescent="0.2">
      <c r="A75" s="20" t="s">
        <v>22</v>
      </c>
      <c r="B75" s="1" t="s">
        <v>16</v>
      </c>
      <c r="C75" s="1" t="s">
        <v>41</v>
      </c>
      <c r="D75" s="1" t="s">
        <v>279</v>
      </c>
      <c r="E75" s="1" t="s">
        <v>23</v>
      </c>
      <c r="F75" s="14"/>
      <c r="G75" s="14"/>
      <c r="H75" s="14"/>
      <c r="I75" s="14"/>
      <c r="J75" s="14">
        <v>85771.51</v>
      </c>
      <c r="K75" s="14"/>
      <c r="L75" s="14"/>
      <c r="M75" s="14"/>
      <c r="N75" s="14"/>
      <c r="O75" s="14">
        <f t="shared" si="1"/>
        <v>85771.51</v>
      </c>
    </row>
    <row r="76" spans="1:15" ht="31.5" x14ac:dyDescent="0.2">
      <c r="A76" s="13" t="s">
        <v>183</v>
      </c>
      <c r="B76" s="12" t="s">
        <v>16</v>
      </c>
      <c r="C76" s="12" t="s">
        <v>90</v>
      </c>
      <c r="D76" s="12" t="s">
        <v>0</v>
      </c>
      <c r="E76" s="12" t="s">
        <v>0</v>
      </c>
      <c r="F76" s="14">
        <v>0</v>
      </c>
      <c r="G76" s="14">
        <v>200000</v>
      </c>
      <c r="H76" s="14"/>
      <c r="I76" s="14"/>
      <c r="J76" s="14"/>
      <c r="K76" s="14"/>
      <c r="L76" s="14"/>
      <c r="M76" s="14"/>
      <c r="N76" s="14"/>
      <c r="O76" s="14">
        <f t="shared" si="1"/>
        <v>200000</v>
      </c>
    </row>
    <row r="77" spans="1:15" ht="31.5" x14ac:dyDescent="0.2">
      <c r="A77" s="15" t="s">
        <v>184</v>
      </c>
      <c r="B77" s="12" t="s">
        <v>16</v>
      </c>
      <c r="C77" s="12" t="s">
        <v>90</v>
      </c>
      <c r="D77" s="12" t="s">
        <v>185</v>
      </c>
      <c r="E77" s="16" t="s">
        <v>0</v>
      </c>
      <c r="F77" s="14">
        <v>0</v>
      </c>
      <c r="G77" s="14">
        <v>200000</v>
      </c>
      <c r="H77" s="14"/>
      <c r="I77" s="14"/>
      <c r="J77" s="14"/>
      <c r="K77" s="14"/>
      <c r="L77" s="14"/>
      <c r="M77" s="14"/>
      <c r="N77" s="14"/>
      <c r="O77" s="14">
        <f t="shared" si="1"/>
        <v>200000</v>
      </c>
    </row>
    <row r="78" spans="1:15" ht="15.75" x14ac:dyDescent="0.2">
      <c r="A78" s="15" t="s">
        <v>34</v>
      </c>
      <c r="B78" s="12" t="s">
        <v>16</v>
      </c>
      <c r="C78" s="12" t="s">
        <v>90</v>
      </c>
      <c r="D78" s="12" t="s">
        <v>185</v>
      </c>
      <c r="E78" s="12" t="s">
        <v>35</v>
      </c>
      <c r="F78" s="14">
        <v>0</v>
      </c>
      <c r="G78" s="14">
        <v>200000</v>
      </c>
      <c r="H78" s="14"/>
      <c r="I78" s="14"/>
      <c r="J78" s="14"/>
      <c r="K78" s="14"/>
      <c r="L78" s="14"/>
      <c r="M78" s="14"/>
      <c r="N78" s="14"/>
      <c r="O78" s="14">
        <f t="shared" si="1"/>
        <v>200000</v>
      </c>
    </row>
    <row r="79" spans="1:15" ht="15.75" x14ac:dyDescent="0.2">
      <c r="A79" s="15" t="s">
        <v>186</v>
      </c>
      <c r="B79" s="12" t="s">
        <v>16</v>
      </c>
      <c r="C79" s="12" t="s">
        <v>90</v>
      </c>
      <c r="D79" s="12" t="s">
        <v>185</v>
      </c>
      <c r="E79" s="12" t="s">
        <v>187</v>
      </c>
      <c r="F79" s="14">
        <v>0</v>
      </c>
      <c r="G79" s="14">
        <v>200000</v>
      </c>
      <c r="H79" s="14"/>
      <c r="I79" s="14"/>
      <c r="J79" s="14"/>
      <c r="K79" s="14"/>
      <c r="L79" s="14"/>
      <c r="M79" s="14"/>
      <c r="N79" s="14"/>
      <c r="O79" s="14">
        <f t="shared" si="1"/>
        <v>200000</v>
      </c>
    </row>
    <row r="80" spans="1:15" ht="15.75" x14ac:dyDescent="0.2">
      <c r="A80" s="13" t="s">
        <v>44</v>
      </c>
      <c r="B80" s="12" t="s">
        <v>16</v>
      </c>
      <c r="C80" s="12" t="s">
        <v>45</v>
      </c>
      <c r="D80" s="12" t="s">
        <v>0</v>
      </c>
      <c r="E80" s="12" t="s">
        <v>0</v>
      </c>
      <c r="F80" s="14">
        <v>250000</v>
      </c>
      <c r="G80" s="14">
        <v>0</v>
      </c>
      <c r="H80" s="14"/>
      <c r="I80" s="14"/>
      <c r="J80" s="14">
        <v>265869.89</v>
      </c>
      <c r="K80" s="14"/>
      <c r="L80" s="14"/>
      <c r="M80" s="14"/>
      <c r="N80" s="14"/>
      <c r="O80" s="14">
        <f t="shared" si="1"/>
        <v>515869.89</v>
      </c>
    </row>
    <row r="81" spans="1:15" ht="31.5" x14ac:dyDescent="0.2">
      <c r="A81" s="15" t="s">
        <v>188</v>
      </c>
      <c r="B81" s="12" t="s">
        <v>16</v>
      </c>
      <c r="C81" s="12" t="s">
        <v>45</v>
      </c>
      <c r="D81" s="12" t="s">
        <v>46</v>
      </c>
      <c r="E81" s="16" t="s">
        <v>0</v>
      </c>
      <c r="F81" s="14">
        <v>250000</v>
      </c>
      <c r="G81" s="14">
        <v>0</v>
      </c>
      <c r="H81" s="14"/>
      <c r="I81" s="14"/>
      <c r="J81" s="14">
        <v>265869.89</v>
      </c>
      <c r="K81" s="14"/>
      <c r="L81" s="14"/>
      <c r="M81" s="14"/>
      <c r="N81" s="14"/>
      <c r="O81" s="14">
        <f t="shared" si="1"/>
        <v>515869.89</v>
      </c>
    </row>
    <row r="82" spans="1:15" ht="15.75" x14ac:dyDescent="0.2">
      <c r="A82" s="15" t="s">
        <v>34</v>
      </c>
      <c r="B82" s="12" t="s">
        <v>16</v>
      </c>
      <c r="C82" s="12" t="s">
        <v>45</v>
      </c>
      <c r="D82" s="12" t="s">
        <v>46</v>
      </c>
      <c r="E82" s="12" t="s">
        <v>35</v>
      </c>
      <c r="F82" s="14">
        <v>250000</v>
      </c>
      <c r="G82" s="14">
        <v>0</v>
      </c>
      <c r="H82" s="14"/>
      <c r="I82" s="14"/>
      <c r="J82" s="14">
        <v>265869.89</v>
      </c>
      <c r="K82" s="14"/>
      <c r="L82" s="14"/>
      <c r="M82" s="14"/>
      <c r="N82" s="14"/>
      <c r="O82" s="14">
        <f t="shared" si="1"/>
        <v>515869.89</v>
      </c>
    </row>
    <row r="83" spans="1:15" ht="15.75" x14ac:dyDescent="0.2">
      <c r="A83" s="15" t="s">
        <v>47</v>
      </c>
      <c r="B83" s="12" t="s">
        <v>16</v>
      </c>
      <c r="C83" s="12" t="s">
        <v>45</v>
      </c>
      <c r="D83" s="12" t="s">
        <v>46</v>
      </c>
      <c r="E83" s="12" t="s">
        <v>48</v>
      </c>
      <c r="F83" s="14">
        <v>250000</v>
      </c>
      <c r="G83" s="14">
        <v>0</v>
      </c>
      <c r="H83" s="14"/>
      <c r="I83" s="14"/>
      <c r="J83" s="14">
        <v>265869.89</v>
      </c>
      <c r="K83" s="14"/>
      <c r="L83" s="14"/>
      <c r="M83" s="14"/>
      <c r="N83" s="14"/>
      <c r="O83" s="14">
        <f>SUM(F83:N83)</f>
        <v>515869.89</v>
      </c>
    </row>
    <row r="84" spans="1:15" ht="31.5" x14ac:dyDescent="0.2">
      <c r="A84" s="13" t="s">
        <v>49</v>
      </c>
      <c r="B84" s="12" t="s">
        <v>16</v>
      </c>
      <c r="C84" s="12" t="s">
        <v>50</v>
      </c>
      <c r="D84" s="12" t="s">
        <v>0</v>
      </c>
      <c r="E84" s="12" t="s">
        <v>0</v>
      </c>
      <c r="F84" s="14">
        <v>2946873</v>
      </c>
      <c r="G84" s="14">
        <v>180000</v>
      </c>
      <c r="H84" s="14"/>
      <c r="I84" s="14">
        <v>45472.94</v>
      </c>
      <c r="J84" s="14">
        <v>78000</v>
      </c>
      <c r="K84" s="14"/>
      <c r="L84" s="14"/>
      <c r="M84" s="14">
        <v>5000</v>
      </c>
      <c r="N84" s="14"/>
      <c r="O84" s="14">
        <f t="shared" si="1"/>
        <v>3255345.94</v>
      </c>
    </row>
    <row r="85" spans="1:15" s="26" customFormat="1" ht="31.5" x14ac:dyDescent="0.2">
      <c r="A85" s="20" t="s">
        <v>280</v>
      </c>
      <c r="B85" s="1" t="s">
        <v>16</v>
      </c>
      <c r="C85" s="1" t="s">
        <v>50</v>
      </c>
      <c r="D85" s="1" t="s">
        <v>281</v>
      </c>
      <c r="E85" s="21" t="s">
        <v>0</v>
      </c>
      <c r="F85" s="14"/>
      <c r="G85" s="14"/>
      <c r="H85" s="14"/>
      <c r="I85" s="14"/>
      <c r="J85" s="14">
        <v>78000</v>
      </c>
      <c r="K85" s="14"/>
      <c r="L85" s="14"/>
      <c r="M85" s="14"/>
      <c r="N85" s="14"/>
      <c r="O85" s="14">
        <f t="shared" si="1"/>
        <v>78000</v>
      </c>
    </row>
    <row r="86" spans="1:15" s="26" customFormat="1" ht="15.75" x14ac:dyDescent="0.2">
      <c r="A86" s="20" t="s">
        <v>34</v>
      </c>
      <c r="B86" s="1" t="s">
        <v>16</v>
      </c>
      <c r="C86" s="1" t="s">
        <v>50</v>
      </c>
      <c r="D86" s="1" t="s">
        <v>281</v>
      </c>
      <c r="E86" s="1" t="s">
        <v>35</v>
      </c>
      <c r="F86" s="14"/>
      <c r="G86" s="14"/>
      <c r="H86" s="14"/>
      <c r="I86" s="14"/>
      <c r="J86" s="14">
        <v>78000</v>
      </c>
      <c r="K86" s="14"/>
      <c r="L86" s="14"/>
      <c r="M86" s="14"/>
      <c r="N86" s="14"/>
      <c r="O86" s="14">
        <f t="shared" si="1"/>
        <v>78000</v>
      </c>
    </row>
    <row r="87" spans="1:15" s="26" customFormat="1" ht="31.5" x14ac:dyDescent="0.2">
      <c r="A87" s="20" t="s">
        <v>36</v>
      </c>
      <c r="B87" s="1" t="s">
        <v>16</v>
      </c>
      <c r="C87" s="1" t="s">
        <v>50</v>
      </c>
      <c r="D87" s="1" t="s">
        <v>281</v>
      </c>
      <c r="E87" s="1" t="s">
        <v>37</v>
      </c>
      <c r="F87" s="14"/>
      <c r="G87" s="14"/>
      <c r="H87" s="14"/>
      <c r="I87" s="14"/>
      <c r="J87" s="14">
        <v>78000</v>
      </c>
      <c r="K87" s="14"/>
      <c r="L87" s="14"/>
      <c r="M87" s="14"/>
      <c r="N87" s="14"/>
      <c r="O87" s="14">
        <f t="shared" si="1"/>
        <v>78000</v>
      </c>
    </row>
    <row r="88" spans="1:15" ht="47.25" x14ac:dyDescent="0.2">
      <c r="A88" s="15" t="s">
        <v>51</v>
      </c>
      <c r="B88" s="12" t="s">
        <v>16</v>
      </c>
      <c r="C88" s="12" t="s">
        <v>50</v>
      </c>
      <c r="D88" s="12" t="s">
        <v>189</v>
      </c>
      <c r="E88" s="16" t="s">
        <v>0</v>
      </c>
      <c r="F88" s="14">
        <v>2946873</v>
      </c>
      <c r="G88" s="14">
        <v>180000</v>
      </c>
      <c r="H88" s="14"/>
      <c r="I88" s="14"/>
      <c r="J88" s="14"/>
      <c r="K88" s="14"/>
      <c r="L88" s="14"/>
      <c r="M88" s="14"/>
      <c r="N88" s="14"/>
      <c r="O88" s="14">
        <f t="shared" si="1"/>
        <v>3126873</v>
      </c>
    </row>
    <row r="89" spans="1:15" ht="63" x14ac:dyDescent="0.2">
      <c r="A89" s="15" t="s">
        <v>52</v>
      </c>
      <c r="B89" s="12" t="s">
        <v>16</v>
      </c>
      <c r="C89" s="12" t="s">
        <v>50</v>
      </c>
      <c r="D89" s="12" t="s">
        <v>189</v>
      </c>
      <c r="E89" s="12" t="s">
        <v>53</v>
      </c>
      <c r="F89" s="14">
        <v>2946873</v>
      </c>
      <c r="G89" s="14">
        <v>180000</v>
      </c>
      <c r="H89" s="14"/>
      <c r="I89" s="14"/>
      <c r="J89" s="14"/>
      <c r="K89" s="14"/>
      <c r="L89" s="14"/>
      <c r="M89" s="14"/>
      <c r="N89" s="14"/>
      <c r="O89" s="14">
        <f t="shared" si="1"/>
        <v>3126873</v>
      </c>
    </row>
    <row r="90" spans="1:15" ht="15.75" x14ac:dyDescent="0.2">
      <c r="A90" s="15" t="s">
        <v>54</v>
      </c>
      <c r="B90" s="12" t="s">
        <v>16</v>
      </c>
      <c r="C90" s="12" t="s">
        <v>50</v>
      </c>
      <c r="D90" s="12" t="s">
        <v>189</v>
      </c>
      <c r="E90" s="12" t="s">
        <v>55</v>
      </c>
      <c r="F90" s="14">
        <v>2946873</v>
      </c>
      <c r="G90" s="14">
        <v>180000</v>
      </c>
      <c r="H90" s="14"/>
      <c r="I90" s="14"/>
      <c r="J90" s="14"/>
      <c r="K90" s="14"/>
      <c r="L90" s="14"/>
      <c r="M90" s="14"/>
      <c r="N90" s="14"/>
      <c r="O90" s="14">
        <f t="shared" si="1"/>
        <v>3126873</v>
      </c>
    </row>
    <row r="91" spans="1:15" s="24" customFormat="1" ht="47.25" x14ac:dyDescent="0.2">
      <c r="A91" s="15" t="s">
        <v>275</v>
      </c>
      <c r="B91" s="12" t="s">
        <v>16</v>
      </c>
      <c r="C91" s="12" t="s">
        <v>50</v>
      </c>
      <c r="D91" s="12" t="s">
        <v>276</v>
      </c>
      <c r="E91" s="12"/>
      <c r="F91" s="14"/>
      <c r="G91" s="14"/>
      <c r="H91" s="14"/>
      <c r="I91" s="14">
        <v>45472.94</v>
      </c>
      <c r="J91" s="14"/>
      <c r="K91" s="14"/>
      <c r="L91" s="14"/>
      <c r="M91" s="14">
        <v>5000</v>
      </c>
      <c r="N91" s="14"/>
      <c r="O91" s="14">
        <f t="shared" si="1"/>
        <v>50472.94</v>
      </c>
    </row>
    <row r="92" spans="1:15" s="24" customFormat="1" ht="47.25" x14ac:dyDescent="0.2">
      <c r="A92" s="15" t="s">
        <v>28</v>
      </c>
      <c r="B92" s="12" t="s">
        <v>16</v>
      </c>
      <c r="C92" s="12" t="s">
        <v>50</v>
      </c>
      <c r="D92" s="12" t="s">
        <v>276</v>
      </c>
      <c r="E92" s="12" t="s">
        <v>29</v>
      </c>
      <c r="F92" s="14"/>
      <c r="G92" s="14"/>
      <c r="H92" s="14"/>
      <c r="I92" s="14">
        <v>45472.94</v>
      </c>
      <c r="J92" s="14"/>
      <c r="K92" s="14"/>
      <c r="L92" s="14"/>
      <c r="M92" s="14">
        <v>5000</v>
      </c>
      <c r="N92" s="14"/>
      <c r="O92" s="14">
        <f t="shared" si="1"/>
        <v>50472.94</v>
      </c>
    </row>
    <row r="93" spans="1:15" s="24" customFormat="1" ht="47.25" x14ac:dyDescent="0.2">
      <c r="A93" s="15" t="s">
        <v>30</v>
      </c>
      <c r="B93" s="12" t="s">
        <v>16</v>
      </c>
      <c r="C93" s="12" t="s">
        <v>50</v>
      </c>
      <c r="D93" s="12" t="s">
        <v>276</v>
      </c>
      <c r="E93" s="12" t="s">
        <v>31</v>
      </c>
      <c r="F93" s="14"/>
      <c r="G93" s="14"/>
      <c r="H93" s="14"/>
      <c r="I93" s="14">
        <v>45472.94</v>
      </c>
      <c r="J93" s="14"/>
      <c r="K93" s="14"/>
      <c r="L93" s="14"/>
      <c r="M93" s="14">
        <v>5000</v>
      </c>
      <c r="N93" s="14"/>
      <c r="O93" s="14">
        <f t="shared" si="1"/>
        <v>50472.94</v>
      </c>
    </row>
    <row r="94" spans="1:15" ht="15.75" x14ac:dyDescent="0.2">
      <c r="A94" s="15" t="s">
        <v>143</v>
      </c>
      <c r="B94" s="12" t="s">
        <v>16</v>
      </c>
      <c r="C94" s="12" t="s">
        <v>50</v>
      </c>
      <c r="D94" s="12" t="s">
        <v>140</v>
      </c>
      <c r="E94" s="16" t="s">
        <v>0</v>
      </c>
      <c r="F94" s="14">
        <v>0</v>
      </c>
      <c r="G94" s="14">
        <v>0</v>
      </c>
      <c r="H94" s="14"/>
      <c r="I94" s="14"/>
      <c r="J94" s="14"/>
      <c r="K94" s="14"/>
      <c r="L94" s="14"/>
      <c r="M94" s="14"/>
      <c r="N94" s="14"/>
      <c r="O94" s="14">
        <f t="shared" si="1"/>
        <v>0</v>
      </c>
    </row>
    <row r="95" spans="1:15" ht="15.75" x14ac:dyDescent="0.2">
      <c r="A95" s="15" t="s">
        <v>34</v>
      </c>
      <c r="B95" s="12" t="s">
        <v>16</v>
      </c>
      <c r="C95" s="12" t="s">
        <v>50</v>
      </c>
      <c r="D95" s="12" t="s">
        <v>140</v>
      </c>
      <c r="E95" s="12" t="s">
        <v>35</v>
      </c>
      <c r="F95" s="14">
        <v>0</v>
      </c>
      <c r="G95" s="14">
        <v>0</v>
      </c>
      <c r="H95" s="14"/>
      <c r="I95" s="14"/>
      <c r="J95" s="14"/>
      <c r="K95" s="14"/>
      <c r="L95" s="14"/>
      <c r="M95" s="14"/>
      <c r="N95" s="14"/>
      <c r="O95" s="14">
        <f t="shared" si="1"/>
        <v>0</v>
      </c>
    </row>
    <row r="96" spans="1:15" ht="15.75" x14ac:dyDescent="0.2">
      <c r="A96" s="15" t="s">
        <v>47</v>
      </c>
      <c r="B96" s="12" t="s">
        <v>16</v>
      </c>
      <c r="C96" s="12" t="s">
        <v>50</v>
      </c>
      <c r="D96" s="12" t="s">
        <v>140</v>
      </c>
      <c r="E96" s="12" t="s">
        <v>48</v>
      </c>
      <c r="F96" s="14">
        <v>0</v>
      </c>
      <c r="G96" s="14">
        <v>0</v>
      </c>
      <c r="H96" s="14"/>
      <c r="I96" s="14"/>
      <c r="J96" s="14"/>
      <c r="K96" s="14"/>
      <c r="L96" s="14"/>
      <c r="M96" s="14"/>
      <c r="N96" s="14"/>
      <c r="O96" s="14">
        <f t="shared" si="1"/>
        <v>0</v>
      </c>
    </row>
    <row r="97" spans="1:15" ht="15.75" x14ac:dyDescent="0.2">
      <c r="A97" s="13" t="s">
        <v>56</v>
      </c>
      <c r="B97" s="12" t="s">
        <v>18</v>
      </c>
      <c r="C97" s="12" t="s">
        <v>0</v>
      </c>
      <c r="D97" s="12" t="s">
        <v>0</v>
      </c>
      <c r="E97" s="12" t="s">
        <v>0</v>
      </c>
      <c r="F97" s="14">
        <v>950967</v>
      </c>
      <c r="G97" s="14">
        <v>0</v>
      </c>
      <c r="H97" s="14"/>
      <c r="I97" s="14"/>
      <c r="J97" s="14"/>
      <c r="K97" s="14">
        <v>55191</v>
      </c>
      <c r="L97" s="14"/>
      <c r="M97" s="14"/>
      <c r="N97" s="14"/>
      <c r="O97" s="14">
        <f t="shared" si="1"/>
        <v>1006158</v>
      </c>
    </row>
    <row r="98" spans="1:15" ht="31.5" x14ac:dyDescent="0.2">
      <c r="A98" s="13" t="s">
        <v>57</v>
      </c>
      <c r="B98" s="12" t="s">
        <v>18</v>
      </c>
      <c r="C98" s="12" t="s">
        <v>25</v>
      </c>
      <c r="D98" s="12" t="s">
        <v>0</v>
      </c>
      <c r="E98" s="12" t="s">
        <v>0</v>
      </c>
      <c r="F98" s="14">
        <v>950967</v>
      </c>
      <c r="G98" s="14">
        <v>0</v>
      </c>
      <c r="H98" s="14"/>
      <c r="I98" s="14"/>
      <c r="J98" s="14"/>
      <c r="K98" s="14">
        <v>55191</v>
      </c>
      <c r="L98" s="14"/>
      <c r="M98" s="14"/>
      <c r="N98" s="14"/>
      <c r="O98" s="14">
        <f t="shared" si="1"/>
        <v>1006158</v>
      </c>
    </row>
    <row r="99" spans="1:15" ht="63" x14ac:dyDescent="0.2">
      <c r="A99" s="15" t="s">
        <v>190</v>
      </c>
      <c r="B99" s="12" t="s">
        <v>18</v>
      </c>
      <c r="C99" s="12" t="s">
        <v>25</v>
      </c>
      <c r="D99" s="12" t="s">
        <v>191</v>
      </c>
      <c r="E99" s="16" t="s">
        <v>0</v>
      </c>
      <c r="F99" s="14">
        <v>950967</v>
      </c>
      <c r="G99" s="14">
        <v>0</v>
      </c>
      <c r="H99" s="14"/>
      <c r="I99" s="14"/>
      <c r="J99" s="14"/>
      <c r="K99" s="14">
        <v>55191</v>
      </c>
      <c r="L99" s="14"/>
      <c r="M99" s="14"/>
      <c r="N99" s="14"/>
      <c r="O99" s="14">
        <f t="shared" si="1"/>
        <v>1006158</v>
      </c>
    </row>
    <row r="100" spans="1:15" ht="110.25" x14ac:dyDescent="0.2">
      <c r="A100" s="15" t="s">
        <v>20</v>
      </c>
      <c r="B100" s="12" t="s">
        <v>18</v>
      </c>
      <c r="C100" s="12" t="s">
        <v>25</v>
      </c>
      <c r="D100" s="12" t="s">
        <v>191</v>
      </c>
      <c r="E100" s="12" t="s">
        <v>21</v>
      </c>
      <c r="F100" s="14">
        <v>897119</v>
      </c>
      <c r="G100" s="14">
        <v>0</v>
      </c>
      <c r="H100" s="14"/>
      <c r="I100" s="14"/>
      <c r="J100" s="14"/>
      <c r="K100" s="14"/>
      <c r="L100" s="14"/>
      <c r="M100" s="14"/>
      <c r="N100" s="14">
        <v>-3763.8</v>
      </c>
      <c r="O100" s="14">
        <f t="shared" si="1"/>
        <v>893355.2</v>
      </c>
    </row>
    <row r="101" spans="1:15" ht="47.25" x14ac:dyDescent="0.2">
      <c r="A101" s="15" t="s">
        <v>22</v>
      </c>
      <c r="B101" s="12" t="s">
        <v>18</v>
      </c>
      <c r="C101" s="12" t="s">
        <v>25</v>
      </c>
      <c r="D101" s="12" t="s">
        <v>191</v>
      </c>
      <c r="E101" s="12" t="s">
        <v>23</v>
      </c>
      <c r="F101" s="14">
        <v>897119</v>
      </c>
      <c r="G101" s="14">
        <v>0</v>
      </c>
      <c r="H101" s="14"/>
      <c r="I101" s="14"/>
      <c r="J101" s="14"/>
      <c r="K101" s="14"/>
      <c r="L101" s="14"/>
      <c r="M101" s="14"/>
      <c r="N101" s="14">
        <v>-3763.8</v>
      </c>
      <c r="O101" s="14">
        <f t="shared" si="1"/>
        <v>893355.2</v>
      </c>
    </row>
    <row r="102" spans="1:15" ht="47.25" x14ac:dyDescent="0.2">
      <c r="A102" s="15" t="s">
        <v>28</v>
      </c>
      <c r="B102" s="12" t="s">
        <v>18</v>
      </c>
      <c r="C102" s="12" t="s">
        <v>25</v>
      </c>
      <c r="D102" s="12" t="s">
        <v>191</v>
      </c>
      <c r="E102" s="12" t="s">
        <v>29</v>
      </c>
      <c r="F102" s="14">
        <v>53848</v>
      </c>
      <c r="G102" s="14">
        <v>0</v>
      </c>
      <c r="H102" s="14"/>
      <c r="I102" s="14"/>
      <c r="J102" s="14"/>
      <c r="K102" s="14">
        <v>55191</v>
      </c>
      <c r="L102" s="14"/>
      <c r="M102" s="14"/>
      <c r="N102" s="14">
        <v>3763.8</v>
      </c>
      <c r="O102" s="14">
        <f t="shared" si="1"/>
        <v>112802.8</v>
      </c>
    </row>
    <row r="103" spans="1:15" ht="47.25" x14ac:dyDescent="0.2">
      <c r="A103" s="15" t="s">
        <v>30</v>
      </c>
      <c r="B103" s="12" t="s">
        <v>18</v>
      </c>
      <c r="C103" s="12" t="s">
        <v>25</v>
      </c>
      <c r="D103" s="12" t="s">
        <v>191</v>
      </c>
      <c r="E103" s="12" t="s">
        <v>31</v>
      </c>
      <c r="F103" s="14">
        <v>53848</v>
      </c>
      <c r="G103" s="14">
        <v>0</v>
      </c>
      <c r="H103" s="14"/>
      <c r="I103" s="14"/>
      <c r="J103" s="14"/>
      <c r="K103" s="14">
        <v>55191</v>
      </c>
      <c r="L103" s="14"/>
      <c r="M103" s="14"/>
      <c r="N103" s="14">
        <v>3763.8</v>
      </c>
      <c r="O103" s="14">
        <f t="shared" si="1"/>
        <v>112802.8</v>
      </c>
    </row>
    <row r="104" spans="1:15" ht="31.5" x14ac:dyDescent="0.2">
      <c r="A104" s="13" t="s">
        <v>58</v>
      </c>
      <c r="B104" s="12" t="s">
        <v>25</v>
      </c>
      <c r="C104" s="12" t="s">
        <v>0</v>
      </c>
      <c r="D104" s="12" t="s">
        <v>0</v>
      </c>
      <c r="E104" s="12" t="s">
        <v>0</v>
      </c>
      <c r="F104" s="14">
        <v>3872295</v>
      </c>
      <c r="G104" s="14">
        <v>300000</v>
      </c>
      <c r="H104" s="14"/>
      <c r="I104" s="14"/>
      <c r="J104" s="14"/>
      <c r="K104" s="14">
        <v>534861</v>
      </c>
      <c r="L104" s="14">
        <v>289356</v>
      </c>
      <c r="M104" s="14"/>
      <c r="N104" s="14"/>
      <c r="O104" s="14">
        <f t="shared" si="1"/>
        <v>4996512</v>
      </c>
    </row>
    <row r="105" spans="1:15" s="29" customFormat="1" ht="15.75" x14ac:dyDescent="0.2">
      <c r="A105" s="28" t="s">
        <v>289</v>
      </c>
      <c r="B105" s="12" t="s">
        <v>25</v>
      </c>
      <c r="C105" s="30" t="s">
        <v>59</v>
      </c>
      <c r="D105" s="28"/>
      <c r="E105" s="28"/>
      <c r="F105" s="14"/>
      <c r="G105" s="14"/>
      <c r="H105" s="14"/>
      <c r="I105" s="14"/>
      <c r="J105" s="14"/>
      <c r="K105" s="14">
        <v>534861</v>
      </c>
      <c r="L105" s="14">
        <v>142074</v>
      </c>
      <c r="M105" s="14"/>
      <c r="N105" s="14"/>
      <c r="O105" s="14">
        <f t="shared" si="1"/>
        <v>676935</v>
      </c>
    </row>
    <row r="106" spans="1:15" s="29" customFormat="1" ht="78.75" x14ac:dyDescent="0.2">
      <c r="A106" s="28" t="s">
        <v>290</v>
      </c>
      <c r="B106" s="12" t="s">
        <v>25</v>
      </c>
      <c r="C106" s="30" t="s">
        <v>59</v>
      </c>
      <c r="D106" s="12" t="s">
        <v>291</v>
      </c>
      <c r="E106" s="12"/>
      <c r="F106" s="14"/>
      <c r="G106" s="14"/>
      <c r="H106" s="14"/>
      <c r="I106" s="14"/>
      <c r="J106" s="14"/>
      <c r="K106" s="14">
        <v>534861</v>
      </c>
      <c r="L106" s="14">
        <v>142074</v>
      </c>
      <c r="M106" s="14"/>
      <c r="N106" s="14"/>
      <c r="O106" s="14">
        <f t="shared" si="1"/>
        <v>676935</v>
      </c>
    </row>
    <row r="107" spans="1:15" s="29" customFormat="1" ht="47.25" x14ac:dyDescent="0.2">
      <c r="A107" s="28" t="s">
        <v>28</v>
      </c>
      <c r="B107" s="12" t="s">
        <v>25</v>
      </c>
      <c r="C107" s="30" t="s">
        <v>59</v>
      </c>
      <c r="D107" s="12" t="s">
        <v>291</v>
      </c>
      <c r="E107" s="12">
        <v>200</v>
      </c>
      <c r="F107" s="14"/>
      <c r="G107" s="14"/>
      <c r="H107" s="14"/>
      <c r="I107" s="14"/>
      <c r="J107" s="14"/>
      <c r="K107" s="14">
        <v>534861</v>
      </c>
      <c r="L107" s="14">
        <v>142074</v>
      </c>
      <c r="M107" s="14"/>
      <c r="N107" s="14"/>
      <c r="O107" s="14">
        <f t="shared" si="1"/>
        <v>676935</v>
      </c>
    </row>
    <row r="108" spans="1:15" s="29" customFormat="1" ht="47.25" x14ac:dyDescent="0.2">
      <c r="A108" s="28" t="s">
        <v>30</v>
      </c>
      <c r="B108" s="12" t="s">
        <v>25</v>
      </c>
      <c r="C108" s="30" t="s">
        <v>59</v>
      </c>
      <c r="D108" s="12" t="s">
        <v>291</v>
      </c>
      <c r="E108" s="12">
        <v>240</v>
      </c>
      <c r="F108" s="14"/>
      <c r="G108" s="14"/>
      <c r="H108" s="14"/>
      <c r="I108" s="14"/>
      <c r="J108" s="14"/>
      <c r="K108" s="14">
        <v>534861</v>
      </c>
      <c r="L108" s="14">
        <v>142074</v>
      </c>
      <c r="M108" s="14"/>
      <c r="N108" s="14"/>
      <c r="O108" s="14">
        <f t="shared" si="1"/>
        <v>676935</v>
      </c>
    </row>
    <row r="109" spans="1:15" ht="63" x14ac:dyDescent="0.2">
      <c r="A109" s="13" t="s">
        <v>192</v>
      </c>
      <c r="B109" s="12" t="s">
        <v>25</v>
      </c>
      <c r="C109" s="12" t="s">
        <v>64</v>
      </c>
      <c r="D109" s="12" t="s">
        <v>0</v>
      </c>
      <c r="E109" s="12" t="s">
        <v>0</v>
      </c>
      <c r="F109" s="14">
        <v>3872295</v>
      </c>
      <c r="G109" s="14">
        <v>300000</v>
      </c>
      <c r="H109" s="14"/>
      <c r="I109" s="14"/>
      <c r="J109" s="14"/>
      <c r="K109" s="14"/>
      <c r="L109" s="14">
        <v>147282</v>
      </c>
      <c r="M109" s="14"/>
      <c r="N109" s="14"/>
      <c r="O109" s="14">
        <f t="shared" si="1"/>
        <v>4319577</v>
      </c>
    </row>
    <row r="110" spans="1:15" ht="31.5" x14ac:dyDescent="0.2">
      <c r="A110" s="15" t="s">
        <v>60</v>
      </c>
      <c r="B110" s="12" t="s">
        <v>25</v>
      </c>
      <c r="C110" s="12" t="s">
        <v>64</v>
      </c>
      <c r="D110" s="12" t="s">
        <v>193</v>
      </c>
      <c r="E110" s="16" t="s">
        <v>0</v>
      </c>
      <c r="F110" s="14">
        <v>3765995</v>
      </c>
      <c r="G110" s="14">
        <v>300000</v>
      </c>
      <c r="H110" s="14"/>
      <c r="I110" s="14"/>
      <c r="J110" s="14"/>
      <c r="K110" s="14"/>
      <c r="L110" s="14">
        <v>147282</v>
      </c>
      <c r="M110" s="14"/>
      <c r="N110" s="14"/>
      <c r="O110" s="14">
        <f t="shared" si="1"/>
        <v>4213277</v>
      </c>
    </row>
    <row r="111" spans="1:15" ht="110.25" x14ac:dyDescent="0.2">
      <c r="A111" s="15" t="s">
        <v>20</v>
      </c>
      <c r="B111" s="12" t="s">
        <v>25</v>
      </c>
      <c r="C111" s="12" t="s">
        <v>64</v>
      </c>
      <c r="D111" s="12" t="s">
        <v>193</v>
      </c>
      <c r="E111" s="12" t="s">
        <v>21</v>
      </c>
      <c r="F111" s="14">
        <v>3049840</v>
      </c>
      <c r="G111" s="14">
        <v>0</v>
      </c>
      <c r="H111" s="14"/>
      <c r="I111" s="14"/>
      <c r="J111" s="14"/>
      <c r="K111" s="14"/>
      <c r="L111" s="14">
        <v>147282</v>
      </c>
      <c r="M111" s="14"/>
      <c r="N111" s="14"/>
      <c r="O111" s="14">
        <f t="shared" si="1"/>
        <v>3197122</v>
      </c>
    </row>
    <row r="112" spans="1:15" ht="31.5" x14ac:dyDescent="0.2">
      <c r="A112" s="15" t="s">
        <v>61</v>
      </c>
      <c r="B112" s="12" t="s">
        <v>25</v>
      </c>
      <c r="C112" s="12" t="s">
        <v>64</v>
      </c>
      <c r="D112" s="12" t="s">
        <v>193</v>
      </c>
      <c r="E112" s="12" t="s">
        <v>62</v>
      </c>
      <c r="F112" s="14">
        <v>3049840</v>
      </c>
      <c r="G112" s="14">
        <v>0</v>
      </c>
      <c r="H112" s="14"/>
      <c r="I112" s="14"/>
      <c r="J112" s="14"/>
      <c r="K112" s="14"/>
      <c r="L112" s="14">
        <v>147282</v>
      </c>
      <c r="M112" s="14"/>
      <c r="N112" s="14"/>
      <c r="O112" s="14">
        <f t="shared" si="1"/>
        <v>3197122</v>
      </c>
    </row>
    <row r="113" spans="1:15" ht="47.25" x14ac:dyDescent="0.2">
      <c r="A113" s="15" t="s">
        <v>28</v>
      </c>
      <c r="B113" s="12" t="s">
        <v>25</v>
      </c>
      <c r="C113" s="12" t="s">
        <v>64</v>
      </c>
      <c r="D113" s="12" t="s">
        <v>193</v>
      </c>
      <c r="E113" s="12" t="s">
        <v>29</v>
      </c>
      <c r="F113" s="14">
        <v>715611</v>
      </c>
      <c r="G113" s="14">
        <v>300000</v>
      </c>
      <c r="H113" s="14"/>
      <c r="I113" s="14"/>
      <c r="J113" s="14"/>
      <c r="K113" s="14"/>
      <c r="L113" s="14"/>
      <c r="M113" s="14"/>
      <c r="N113" s="14"/>
      <c r="O113" s="14">
        <f t="shared" si="1"/>
        <v>1015611</v>
      </c>
    </row>
    <row r="114" spans="1:15" ht="47.25" x14ac:dyDescent="0.2">
      <c r="A114" s="15" t="s">
        <v>30</v>
      </c>
      <c r="B114" s="12" t="s">
        <v>25</v>
      </c>
      <c r="C114" s="12" t="s">
        <v>64</v>
      </c>
      <c r="D114" s="12" t="s">
        <v>193</v>
      </c>
      <c r="E114" s="12" t="s">
        <v>31</v>
      </c>
      <c r="F114" s="14">
        <v>715611</v>
      </c>
      <c r="G114" s="14">
        <v>300000</v>
      </c>
      <c r="H114" s="14"/>
      <c r="I114" s="14"/>
      <c r="J114" s="14"/>
      <c r="K114" s="14"/>
      <c r="L114" s="14"/>
      <c r="M114" s="14"/>
      <c r="N114" s="14"/>
      <c r="O114" s="14">
        <f t="shared" si="1"/>
        <v>1015611</v>
      </c>
    </row>
    <row r="115" spans="1:15" ht="15.75" x14ac:dyDescent="0.2">
      <c r="A115" s="15" t="s">
        <v>34</v>
      </c>
      <c r="B115" s="12" t="s">
        <v>25</v>
      </c>
      <c r="C115" s="12" t="s">
        <v>64</v>
      </c>
      <c r="D115" s="12" t="s">
        <v>193</v>
      </c>
      <c r="E115" s="12" t="s">
        <v>35</v>
      </c>
      <c r="F115" s="14">
        <v>544</v>
      </c>
      <c r="G115" s="14">
        <v>0</v>
      </c>
      <c r="H115" s="14"/>
      <c r="I115" s="14"/>
      <c r="J115" s="14"/>
      <c r="K115" s="14"/>
      <c r="L115" s="14"/>
      <c r="M115" s="14"/>
      <c r="N115" s="14"/>
      <c r="O115" s="14">
        <f t="shared" si="1"/>
        <v>544</v>
      </c>
    </row>
    <row r="116" spans="1:15" ht="31.5" x14ac:dyDescent="0.2">
      <c r="A116" s="15" t="s">
        <v>36</v>
      </c>
      <c r="B116" s="12" t="s">
        <v>25</v>
      </c>
      <c r="C116" s="12" t="s">
        <v>64</v>
      </c>
      <c r="D116" s="12" t="s">
        <v>193</v>
      </c>
      <c r="E116" s="12" t="s">
        <v>37</v>
      </c>
      <c r="F116" s="14">
        <v>544</v>
      </c>
      <c r="G116" s="14">
        <v>0</v>
      </c>
      <c r="H116" s="14"/>
      <c r="I116" s="14"/>
      <c r="J116" s="14"/>
      <c r="K116" s="14"/>
      <c r="L116" s="14"/>
      <c r="M116" s="14"/>
      <c r="N116" s="14"/>
      <c r="O116" s="14">
        <f t="shared" si="1"/>
        <v>544</v>
      </c>
    </row>
    <row r="117" spans="1:15" ht="78.75" x14ac:dyDescent="0.2">
      <c r="A117" s="15" t="s">
        <v>63</v>
      </c>
      <c r="B117" s="12" t="s">
        <v>25</v>
      </c>
      <c r="C117" s="12" t="s">
        <v>64</v>
      </c>
      <c r="D117" s="12" t="s">
        <v>194</v>
      </c>
      <c r="E117" s="16" t="s">
        <v>0</v>
      </c>
      <c r="F117" s="14">
        <v>89500</v>
      </c>
      <c r="G117" s="14">
        <v>0</v>
      </c>
      <c r="H117" s="14"/>
      <c r="I117" s="14"/>
      <c r="J117" s="14"/>
      <c r="K117" s="14"/>
      <c r="L117" s="14"/>
      <c r="M117" s="14"/>
      <c r="N117" s="14"/>
      <c r="O117" s="14">
        <f t="shared" si="1"/>
        <v>89500</v>
      </c>
    </row>
    <row r="118" spans="1:15" ht="47.25" x14ac:dyDescent="0.2">
      <c r="A118" s="15" t="s">
        <v>28</v>
      </c>
      <c r="B118" s="12" t="s">
        <v>25</v>
      </c>
      <c r="C118" s="12" t="s">
        <v>64</v>
      </c>
      <c r="D118" s="12" t="s">
        <v>194</v>
      </c>
      <c r="E118" s="12" t="s">
        <v>29</v>
      </c>
      <c r="F118" s="14">
        <v>89500</v>
      </c>
      <c r="G118" s="14">
        <v>0</v>
      </c>
      <c r="H118" s="14"/>
      <c r="I118" s="14"/>
      <c r="J118" s="14"/>
      <c r="K118" s="14"/>
      <c r="L118" s="14"/>
      <c r="M118" s="14"/>
      <c r="N118" s="14"/>
      <c r="O118" s="14">
        <f t="shared" si="1"/>
        <v>89500</v>
      </c>
    </row>
    <row r="119" spans="1:15" ht="47.25" x14ac:dyDescent="0.2">
      <c r="A119" s="15" t="s">
        <v>30</v>
      </c>
      <c r="B119" s="12" t="s">
        <v>25</v>
      </c>
      <c r="C119" s="12" t="s">
        <v>64</v>
      </c>
      <c r="D119" s="12" t="s">
        <v>194</v>
      </c>
      <c r="E119" s="12" t="s">
        <v>31</v>
      </c>
      <c r="F119" s="14">
        <v>89500</v>
      </c>
      <c r="G119" s="14">
        <v>0</v>
      </c>
      <c r="H119" s="14"/>
      <c r="I119" s="14"/>
      <c r="J119" s="14"/>
      <c r="K119" s="14"/>
      <c r="L119" s="14"/>
      <c r="M119" s="14"/>
      <c r="N119" s="14"/>
      <c r="O119" s="14">
        <f t="shared" si="1"/>
        <v>89500</v>
      </c>
    </row>
    <row r="120" spans="1:15" ht="31.5" x14ac:dyDescent="0.2">
      <c r="A120" s="15" t="s">
        <v>65</v>
      </c>
      <c r="B120" s="12" t="s">
        <v>25</v>
      </c>
      <c r="C120" s="12" t="s">
        <v>64</v>
      </c>
      <c r="D120" s="12" t="s">
        <v>195</v>
      </c>
      <c r="E120" s="16" t="s">
        <v>0</v>
      </c>
      <c r="F120" s="14">
        <v>16800</v>
      </c>
      <c r="G120" s="14">
        <v>0</v>
      </c>
      <c r="H120" s="14"/>
      <c r="I120" s="14"/>
      <c r="J120" s="14"/>
      <c r="K120" s="14"/>
      <c r="L120" s="14"/>
      <c r="M120" s="14"/>
      <c r="N120" s="14"/>
      <c r="O120" s="14">
        <f t="shared" si="1"/>
        <v>16800</v>
      </c>
    </row>
    <row r="121" spans="1:15" ht="47.25" x14ac:dyDescent="0.2">
      <c r="A121" s="15" t="s">
        <v>28</v>
      </c>
      <c r="B121" s="12" t="s">
        <v>25</v>
      </c>
      <c r="C121" s="12" t="s">
        <v>64</v>
      </c>
      <c r="D121" s="12" t="s">
        <v>195</v>
      </c>
      <c r="E121" s="12" t="s">
        <v>29</v>
      </c>
      <c r="F121" s="14">
        <v>16800</v>
      </c>
      <c r="G121" s="14">
        <v>0</v>
      </c>
      <c r="H121" s="14"/>
      <c r="I121" s="14"/>
      <c r="J121" s="14"/>
      <c r="K121" s="14"/>
      <c r="L121" s="14"/>
      <c r="M121" s="14"/>
      <c r="N121" s="14"/>
      <c r="O121" s="14">
        <f t="shared" si="1"/>
        <v>16800</v>
      </c>
    </row>
    <row r="122" spans="1:15" ht="47.25" x14ac:dyDescent="0.2">
      <c r="A122" s="15" t="s">
        <v>30</v>
      </c>
      <c r="B122" s="12" t="s">
        <v>25</v>
      </c>
      <c r="C122" s="12" t="s">
        <v>64</v>
      </c>
      <c r="D122" s="12" t="s">
        <v>195</v>
      </c>
      <c r="E122" s="12" t="s">
        <v>31</v>
      </c>
      <c r="F122" s="14">
        <v>16800</v>
      </c>
      <c r="G122" s="14">
        <v>0</v>
      </c>
      <c r="H122" s="14"/>
      <c r="I122" s="14"/>
      <c r="J122" s="14"/>
      <c r="K122" s="14"/>
      <c r="L122" s="14"/>
      <c r="M122" s="14"/>
      <c r="N122" s="14"/>
      <c r="O122" s="14">
        <f t="shared" si="1"/>
        <v>16800</v>
      </c>
    </row>
    <row r="123" spans="1:15" ht="15.75" x14ac:dyDescent="0.2">
      <c r="A123" s="13" t="s">
        <v>66</v>
      </c>
      <c r="B123" s="12" t="s">
        <v>33</v>
      </c>
      <c r="C123" s="12" t="s">
        <v>0</v>
      </c>
      <c r="D123" s="12" t="s">
        <v>0</v>
      </c>
      <c r="E123" s="12" t="s">
        <v>0</v>
      </c>
      <c r="F123" s="14">
        <v>14204998.210000001</v>
      </c>
      <c r="G123" s="14">
        <v>0</v>
      </c>
      <c r="H123" s="14"/>
      <c r="I123" s="14"/>
      <c r="J123" s="14">
        <v>847556.55</v>
      </c>
      <c r="K123" s="14"/>
      <c r="L123" s="14">
        <v>675440</v>
      </c>
      <c r="M123" s="14"/>
      <c r="N123" s="14">
        <v>-1.98</v>
      </c>
      <c r="O123" s="14">
        <f t="shared" si="1"/>
        <v>15727992.780000001</v>
      </c>
    </row>
    <row r="124" spans="1:15" ht="15.75" x14ac:dyDescent="0.2">
      <c r="A124" s="13" t="s">
        <v>67</v>
      </c>
      <c r="B124" s="12" t="s">
        <v>33</v>
      </c>
      <c r="C124" s="12" t="s">
        <v>39</v>
      </c>
      <c r="D124" s="12" t="s">
        <v>0</v>
      </c>
      <c r="E124" s="12" t="s">
        <v>0</v>
      </c>
      <c r="F124" s="14">
        <v>492441.22</v>
      </c>
      <c r="G124" s="14">
        <v>0</v>
      </c>
      <c r="H124" s="14"/>
      <c r="I124" s="14"/>
      <c r="J124" s="14">
        <v>342556.55</v>
      </c>
      <c r="K124" s="14"/>
      <c r="L124" s="14"/>
      <c r="M124" s="14"/>
      <c r="N124" s="14"/>
      <c r="O124" s="14">
        <f t="shared" si="1"/>
        <v>834997.77</v>
      </c>
    </row>
    <row r="125" spans="1:15" ht="204.75" x14ac:dyDescent="0.2">
      <c r="A125" s="15" t="s">
        <v>196</v>
      </c>
      <c r="B125" s="12" t="s">
        <v>33</v>
      </c>
      <c r="C125" s="12" t="s">
        <v>39</v>
      </c>
      <c r="D125" s="12" t="s">
        <v>197</v>
      </c>
      <c r="E125" s="16" t="s">
        <v>0</v>
      </c>
      <c r="F125" s="14">
        <v>492441.22</v>
      </c>
      <c r="G125" s="14">
        <v>0</v>
      </c>
      <c r="H125" s="14"/>
      <c r="I125" s="14"/>
      <c r="J125" s="14">
        <v>342556.55</v>
      </c>
      <c r="K125" s="14"/>
      <c r="L125" s="14"/>
      <c r="M125" s="14"/>
      <c r="N125" s="14"/>
      <c r="O125" s="14">
        <f t="shared" si="1"/>
        <v>834997.77</v>
      </c>
    </row>
    <row r="126" spans="1:15" ht="47.25" x14ac:dyDescent="0.2">
      <c r="A126" s="15" t="s">
        <v>28</v>
      </c>
      <c r="B126" s="12" t="s">
        <v>33</v>
      </c>
      <c r="C126" s="12" t="s">
        <v>39</v>
      </c>
      <c r="D126" s="12" t="s">
        <v>197</v>
      </c>
      <c r="E126" s="12" t="s">
        <v>29</v>
      </c>
      <c r="F126" s="14">
        <v>492441.22</v>
      </c>
      <c r="G126" s="14">
        <v>0</v>
      </c>
      <c r="H126" s="14"/>
      <c r="I126" s="14"/>
      <c r="J126" s="14">
        <v>342556.55</v>
      </c>
      <c r="K126" s="14"/>
      <c r="L126" s="14"/>
      <c r="M126" s="14"/>
      <c r="N126" s="14"/>
      <c r="O126" s="14">
        <f t="shared" si="1"/>
        <v>834997.77</v>
      </c>
    </row>
    <row r="127" spans="1:15" ht="47.25" x14ac:dyDescent="0.2">
      <c r="A127" s="15" t="s">
        <v>30</v>
      </c>
      <c r="B127" s="12" t="s">
        <v>33</v>
      </c>
      <c r="C127" s="12" t="s">
        <v>39</v>
      </c>
      <c r="D127" s="12" t="s">
        <v>197</v>
      </c>
      <c r="E127" s="12" t="s">
        <v>31</v>
      </c>
      <c r="F127" s="14">
        <v>492441.22</v>
      </c>
      <c r="G127" s="14">
        <v>0</v>
      </c>
      <c r="H127" s="14"/>
      <c r="I127" s="14"/>
      <c r="J127" s="14">
        <v>342556.55</v>
      </c>
      <c r="K127" s="14"/>
      <c r="L127" s="14"/>
      <c r="M127" s="14"/>
      <c r="N127" s="14"/>
      <c r="O127" s="14">
        <f t="shared" si="1"/>
        <v>834997.77</v>
      </c>
    </row>
    <row r="128" spans="1:15" s="26" customFormat="1" ht="15.75" x14ac:dyDescent="0.2">
      <c r="A128" s="27" t="s">
        <v>282</v>
      </c>
      <c r="B128" s="1" t="s">
        <v>33</v>
      </c>
      <c r="C128" s="1" t="s">
        <v>114</v>
      </c>
      <c r="D128" s="1" t="s">
        <v>0</v>
      </c>
      <c r="E128" s="1" t="s">
        <v>0</v>
      </c>
      <c r="F128" s="14"/>
      <c r="G128" s="14"/>
      <c r="H128" s="14"/>
      <c r="I128" s="14"/>
      <c r="J128" s="14">
        <v>355000</v>
      </c>
      <c r="K128" s="14"/>
      <c r="L128" s="14"/>
      <c r="M128" s="14"/>
      <c r="N128" s="14"/>
      <c r="O128" s="14">
        <f t="shared" si="1"/>
        <v>355000</v>
      </c>
    </row>
    <row r="129" spans="1:15" s="26" customFormat="1" ht="78.75" x14ac:dyDescent="0.2">
      <c r="A129" s="20" t="s">
        <v>283</v>
      </c>
      <c r="B129" s="1" t="s">
        <v>33</v>
      </c>
      <c r="C129" s="1" t="s">
        <v>114</v>
      </c>
      <c r="D129" s="1" t="s">
        <v>284</v>
      </c>
      <c r="E129" s="21" t="s">
        <v>0</v>
      </c>
      <c r="F129" s="14"/>
      <c r="G129" s="14"/>
      <c r="H129" s="14"/>
      <c r="I129" s="14"/>
      <c r="J129" s="14">
        <v>355000</v>
      </c>
      <c r="K129" s="14"/>
      <c r="L129" s="14"/>
      <c r="M129" s="14"/>
      <c r="N129" s="14"/>
      <c r="O129" s="14">
        <f t="shared" si="1"/>
        <v>355000</v>
      </c>
    </row>
    <row r="130" spans="1:15" s="26" customFormat="1" ht="47.25" x14ac:dyDescent="0.2">
      <c r="A130" s="20" t="s">
        <v>28</v>
      </c>
      <c r="B130" s="1" t="s">
        <v>33</v>
      </c>
      <c r="C130" s="1" t="s">
        <v>114</v>
      </c>
      <c r="D130" s="1" t="s">
        <v>284</v>
      </c>
      <c r="E130" s="1" t="s">
        <v>29</v>
      </c>
      <c r="F130" s="14"/>
      <c r="G130" s="14"/>
      <c r="H130" s="14"/>
      <c r="I130" s="14"/>
      <c r="J130" s="14">
        <v>355000</v>
      </c>
      <c r="K130" s="14"/>
      <c r="L130" s="14"/>
      <c r="M130" s="14"/>
      <c r="N130" s="14"/>
      <c r="O130" s="14">
        <f t="shared" si="1"/>
        <v>355000</v>
      </c>
    </row>
    <row r="131" spans="1:15" s="26" customFormat="1" ht="47.25" x14ac:dyDescent="0.2">
      <c r="A131" s="20" t="s">
        <v>30</v>
      </c>
      <c r="B131" s="1" t="s">
        <v>33</v>
      </c>
      <c r="C131" s="1" t="s">
        <v>114</v>
      </c>
      <c r="D131" s="1" t="s">
        <v>284</v>
      </c>
      <c r="E131" s="1" t="s">
        <v>31</v>
      </c>
      <c r="F131" s="14"/>
      <c r="G131" s="14"/>
      <c r="H131" s="14"/>
      <c r="I131" s="14"/>
      <c r="J131" s="14">
        <v>355000</v>
      </c>
      <c r="K131" s="14"/>
      <c r="L131" s="14"/>
      <c r="M131" s="14"/>
      <c r="N131" s="14"/>
      <c r="O131" s="14">
        <f t="shared" si="1"/>
        <v>355000</v>
      </c>
    </row>
    <row r="132" spans="1:15" ht="31.5" x14ac:dyDescent="0.2">
      <c r="A132" s="13" t="s">
        <v>68</v>
      </c>
      <c r="B132" s="12" t="s">
        <v>33</v>
      </c>
      <c r="C132" s="12" t="s">
        <v>59</v>
      </c>
      <c r="D132" s="12" t="s">
        <v>0</v>
      </c>
      <c r="E132" s="12" t="s">
        <v>0</v>
      </c>
      <c r="F132" s="14">
        <v>13712556.99</v>
      </c>
      <c r="G132" s="14">
        <v>0</v>
      </c>
      <c r="H132" s="14"/>
      <c r="I132" s="14"/>
      <c r="J132" s="14">
        <v>150000</v>
      </c>
      <c r="K132" s="14"/>
      <c r="L132" s="14">
        <v>675440</v>
      </c>
      <c r="M132" s="14"/>
      <c r="N132" s="14">
        <v>-1.98</v>
      </c>
      <c r="O132" s="14">
        <f t="shared" si="1"/>
        <v>14537995.01</v>
      </c>
    </row>
    <row r="133" spans="1:15" ht="63" x14ac:dyDescent="0.2">
      <c r="A133" s="15" t="s">
        <v>69</v>
      </c>
      <c r="B133" s="12" t="s">
        <v>33</v>
      </c>
      <c r="C133" s="12" t="s">
        <v>59</v>
      </c>
      <c r="D133" s="12" t="s">
        <v>198</v>
      </c>
      <c r="E133" s="16" t="s">
        <v>0</v>
      </c>
      <c r="F133" s="14">
        <v>402000</v>
      </c>
      <c r="G133" s="14">
        <v>0</v>
      </c>
      <c r="H133" s="14"/>
      <c r="I133" s="14"/>
      <c r="J133" s="14">
        <v>150000</v>
      </c>
      <c r="K133" s="14"/>
      <c r="L133" s="14">
        <v>414000</v>
      </c>
      <c r="M133" s="14"/>
      <c r="N133" s="14"/>
      <c r="O133" s="14">
        <f t="shared" si="1"/>
        <v>966000</v>
      </c>
    </row>
    <row r="134" spans="1:15" ht="47.25" x14ac:dyDescent="0.2">
      <c r="A134" s="15" t="s">
        <v>28</v>
      </c>
      <c r="B134" s="12" t="s">
        <v>33</v>
      </c>
      <c r="C134" s="12" t="s">
        <v>59</v>
      </c>
      <c r="D134" s="12" t="s">
        <v>198</v>
      </c>
      <c r="E134" s="12" t="s">
        <v>29</v>
      </c>
      <c r="F134" s="14">
        <v>402000</v>
      </c>
      <c r="G134" s="14">
        <v>0</v>
      </c>
      <c r="H134" s="14"/>
      <c r="I134" s="14"/>
      <c r="J134" s="14">
        <v>150000</v>
      </c>
      <c r="K134" s="14"/>
      <c r="L134" s="14">
        <v>414000</v>
      </c>
      <c r="M134" s="14"/>
      <c r="N134" s="14"/>
      <c r="O134" s="14">
        <f t="shared" si="1"/>
        <v>966000</v>
      </c>
    </row>
    <row r="135" spans="1:15" ht="47.25" x14ac:dyDescent="0.2">
      <c r="A135" s="15" t="s">
        <v>30</v>
      </c>
      <c r="B135" s="12" t="s">
        <v>33</v>
      </c>
      <c r="C135" s="12" t="s">
        <v>59</v>
      </c>
      <c r="D135" s="12" t="s">
        <v>198</v>
      </c>
      <c r="E135" s="12" t="s">
        <v>31</v>
      </c>
      <c r="F135" s="14">
        <v>402000</v>
      </c>
      <c r="G135" s="14">
        <v>0</v>
      </c>
      <c r="H135" s="14"/>
      <c r="I135" s="14"/>
      <c r="J135" s="14">
        <v>150000</v>
      </c>
      <c r="K135" s="14"/>
      <c r="L135" s="14">
        <v>414000</v>
      </c>
      <c r="M135" s="14"/>
      <c r="N135" s="14"/>
      <c r="O135" s="14">
        <f t="shared" ref="O135:O198" si="2">SUM(F135:N135)</f>
        <v>966000</v>
      </c>
    </row>
    <row r="136" spans="1:15" ht="63" x14ac:dyDescent="0.2">
      <c r="A136" s="15" t="s">
        <v>69</v>
      </c>
      <c r="B136" s="12" t="s">
        <v>33</v>
      </c>
      <c r="C136" s="12" t="s">
        <v>59</v>
      </c>
      <c r="D136" s="12" t="s">
        <v>199</v>
      </c>
      <c r="E136" s="16" t="s">
        <v>0</v>
      </c>
      <c r="F136" s="14">
        <v>11110556.99</v>
      </c>
      <c r="G136" s="14">
        <v>0</v>
      </c>
      <c r="H136" s="14"/>
      <c r="I136" s="14"/>
      <c r="J136" s="14"/>
      <c r="K136" s="14"/>
      <c r="L136" s="14"/>
      <c r="M136" s="14"/>
      <c r="N136" s="14">
        <v>-1.98</v>
      </c>
      <c r="O136" s="14">
        <f t="shared" si="2"/>
        <v>11110555.01</v>
      </c>
    </row>
    <row r="137" spans="1:15" ht="47.25" x14ac:dyDescent="0.2">
      <c r="A137" s="15" t="s">
        <v>28</v>
      </c>
      <c r="B137" s="12" t="s">
        <v>33</v>
      </c>
      <c r="C137" s="12" t="s">
        <v>59</v>
      </c>
      <c r="D137" s="12" t="s">
        <v>199</v>
      </c>
      <c r="E137" s="12" t="s">
        <v>29</v>
      </c>
      <c r="F137" s="14">
        <v>11110556.99</v>
      </c>
      <c r="G137" s="14">
        <v>0</v>
      </c>
      <c r="H137" s="14"/>
      <c r="I137" s="14"/>
      <c r="J137" s="14"/>
      <c r="K137" s="14"/>
      <c r="L137" s="14"/>
      <c r="M137" s="14"/>
      <c r="N137" s="14">
        <v>-1.98</v>
      </c>
      <c r="O137" s="14">
        <f t="shared" si="2"/>
        <v>11110555.01</v>
      </c>
    </row>
    <row r="138" spans="1:15" ht="47.25" x14ac:dyDescent="0.2">
      <c r="A138" s="15" t="s">
        <v>30</v>
      </c>
      <c r="B138" s="12" t="s">
        <v>33</v>
      </c>
      <c r="C138" s="12" t="s">
        <v>59</v>
      </c>
      <c r="D138" s="12" t="s">
        <v>199</v>
      </c>
      <c r="E138" s="12" t="s">
        <v>31</v>
      </c>
      <c r="F138" s="14">
        <v>11110556.99</v>
      </c>
      <c r="G138" s="14">
        <v>0</v>
      </c>
      <c r="H138" s="14"/>
      <c r="I138" s="14"/>
      <c r="J138" s="14"/>
      <c r="K138" s="14"/>
      <c r="L138" s="14"/>
      <c r="M138" s="14"/>
      <c r="N138" s="14">
        <v>-1.98</v>
      </c>
      <c r="O138" s="14">
        <f t="shared" si="2"/>
        <v>11110555.01</v>
      </c>
    </row>
    <row r="139" spans="1:15" ht="63" x14ac:dyDescent="0.2">
      <c r="A139" s="15" t="s">
        <v>69</v>
      </c>
      <c r="B139" s="12" t="s">
        <v>33</v>
      </c>
      <c r="C139" s="12" t="s">
        <v>59</v>
      </c>
      <c r="D139" s="12" t="s">
        <v>200</v>
      </c>
      <c r="E139" s="16" t="s">
        <v>0</v>
      </c>
      <c r="F139" s="14">
        <v>2100000</v>
      </c>
      <c r="G139" s="14">
        <v>0</v>
      </c>
      <c r="H139" s="14"/>
      <c r="I139" s="14"/>
      <c r="J139" s="14"/>
      <c r="K139" s="14"/>
      <c r="L139" s="14">
        <v>200000</v>
      </c>
      <c r="M139" s="14"/>
      <c r="N139" s="14"/>
      <c r="O139" s="14">
        <f t="shared" si="2"/>
        <v>2300000</v>
      </c>
    </row>
    <row r="140" spans="1:15" ht="47.25" x14ac:dyDescent="0.2">
      <c r="A140" s="15" t="s">
        <v>28</v>
      </c>
      <c r="B140" s="12" t="s">
        <v>33</v>
      </c>
      <c r="C140" s="12" t="s">
        <v>59</v>
      </c>
      <c r="D140" s="12" t="s">
        <v>200</v>
      </c>
      <c r="E140" s="12" t="s">
        <v>29</v>
      </c>
      <c r="F140" s="14">
        <v>2100000</v>
      </c>
      <c r="G140" s="14">
        <v>0</v>
      </c>
      <c r="H140" s="14"/>
      <c r="I140" s="14"/>
      <c r="J140" s="14"/>
      <c r="K140" s="14"/>
      <c r="L140" s="14">
        <v>200000</v>
      </c>
      <c r="M140" s="14"/>
      <c r="N140" s="14"/>
      <c r="O140" s="14">
        <f t="shared" si="2"/>
        <v>2300000</v>
      </c>
    </row>
    <row r="141" spans="1:15" ht="47.25" x14ac:dyDescent="0.2">
      <c r="A141" s="15" t="s">
        <v>30</v>
      </c>
      <c r="B141" s="12" t="s">
        <v>33</v>
      </c>
      <c r="C141" s="12" t="s">
        <v>59</v>
      </c>
      <c r="D141" s="12" t="s">
        <v>200</v>
      </c>
      <c r="E141" s="12" t="s">
        <v>31</v>
      </c>
      <c r="F141" s="14">
        <v>2100000</v>
      </c>
      <c r="G141" s="14">
        <v>0</v>
      </c>
      <c r="H141" s="14"/>
      <c r="I141" s="14"/>
      <c r="J141" s="14"/>
      <c r="K141" s="14"/>
      <c r="L141" s="14">
        <v>200000</v>
      </c>
      <c r="M141" s="14"/>
      <c r="N141" s="14"/>
      <c r="O141" s="14">
        <f t="shared" si="2"/>
        <v>2300000</v>
      </c>
    </row>
    <row r="142" spans="1:15" ht="47.25" x14ac:dyDescent="0.2">
      <c r="A142" s="15" t="s">
        <v>201</v>
      </c>
      <c r="B142" s="12" t="s">
        <v>33</v>
      </c>
      <c r="C142" s="12" t="s">
        <v>59</v>
      </c>
      <c r="D142" s="12" t="s">
        <v>202</v>
      </c>
      <c r="E142" s="16" t="s">
        <v>0</v>
      </c>
      <c r="F142" s="14">
        <v>0</v>
      </c>
      <c r="G142" s="14">
        <v>0</v>
      </c>
      <c r="H142" s="14"/>
      <c r="I142" s="14"/>
      <c r="J142" s="14"/>
      <c r="K142" s="14"/>
      <c r="L142" s="14"/>
      <c r="M142" s="14"/>
      <c r="N142" s="14"/>
      <c r="O142" s="14">
        <f t="shared" si="2"/>
        <v>0</v>
      </c>
    </row>
    <row r="143" spans="1:15" ht="47.25" x14ac:dyDescent="0.2">
      <c r="A143" s="15" t="s">
        <v>28</v>
      </c>
      <c r="B143" s="12" t="s">
        <v>33</v>
      </c>
      <c r="C143" s="12" t="s">
        <v>59</v>
      </c>
      <c r="D143" s="12" t="s">
        <v>202</v>
      </c>
      <c r="E143" s="12" t="s">
        <v>29</v>
      </c>
      <c r="F143" s="14">
        <v>0</v>
      </c>
      <c r="G143" s="14">
        <v>0</v>
      </c>
      <c r="H143" s="14"/>
      <c r="I143" s="14"/>
      <c r="J143" s="14"/>
      <c r="K143" s="14"/>
      <c r="L143" s="14"/>
      <c r="M143" s="14"/>
      <c r="N143" s="14"/>
      <c r="O143" s="14">
        <f t="shared" si="2"/>
        <v>0</v>
      </c>
    </row>
    <row r="144" spans="1:15" ht="47.25" x14ac:dyDescent="0.2">
      <c r="A144" s="15" t="s">
        <v>30</v>
      </c>
      <c r="B144" s="12" t="s">
        <v>33</v>
      </c>
      <c r="C144" s="12" t="s">
        <v>59</v>
      </c>
      <c r="D144" s="12" t="s">
        <v>202</v>
      </c>
      <c r="E144" s="12" t="s">
        <v>31</v>
      </c>
      <c r="F144" s="14">
        <v>0</v>
      </c>
      <c r="G144" s="14">
        <v>0</v>
      </c>
      <c r="H144" s="14"/>
      <c r="I144" s="14"/>
      <c r="J144" s="14"/>
      <c r="K144" s="14"/>
      <c r="L144" s="14"/>
      <c r="M144" s="14"/>
      <c r="N144" s="14"/>
      <c r="O144" s="14">
        <f t="shared" si="2"/>
        <v>0</v>
      </c>
    </row>
    <row r="145" spans="1:15" ht="31.5" x14ac:dyDescent="0.2">
      <c r="A145" s="15" t="s">
        <v>70</v>
      </c>
      <c r="B145" s="12" t="s">
        <v>33</v>
      </c>
      <c r="C145" s="12" t="s">
        <v>59</v>
      </c>
      <c r="D145" s="12" t="s">
        <v>203</v>
      </c>
      <c r="E145" s="16" t="s">
        <v>0</v>
      </c>
      <c r="F145" s="14">
        <v>100000</v>
      </c>
      <c r="G145" s="14">
        <v>0</v>
      </c>
      <c r="H145" s="14"/>
      <c r="I145" s="14"/>
      <c r="J145" s="14"/>
      <c r="K145" s="14"/>
      <c r="L145" s="14">
        <v>61440</v>
      </c>
      <c r="M145" s="14"/>
      <c r="N145" s="14"/>
      <c r="O145" s="14">
        <f t="shared" si="2"/>
        <v>161440</v>
      </c>
    </row>
    <row r="146" spans="1:15" ht="47.25" x14ac:dyDescent="0.2">
      <c r="A146" s="15" t="s">
        <v>28</v>
      </c>
      <c r="B146" s="12" t="s">
        <v>33</v>
      </c>
      <c r="C146" s="12" t="s">
        <v>59</v>
      </c>
      <c r="D146" s="12" t="s">
        <v>203</v>
      </c>
      <c r="E146" s="12" t="s">
        <v>29</v>
      </c>
      <c r="F146" s="14">
        <v>100000</v>
      </c>
      <c r="G146" s="14">
        <v>0</v>
      </c>
      <c r="H146" s="14"/>
      <c r="I146" s="14"/>
      <c r="J146" s="14"/>
      <c r="K146" s="14"/>
      <c r="L146" s="14">
        <v>61440</v>
      </c>
      <c r="M146" s="14"/>
      <c r="N146" s="14"/>
      <c r="O146" s="14">
        <f t="shared" si="2"/>
        <v>161440</v>
      </c>
    </row>
    <row r="147" spans="1:15" ht="47.25" x14ac:dyDescent="0.2">
      <c r="A147" s="15" t="s">
        <v>30</v>
      </c>
      <c r="B147" s="12" t="s">
        <v>33</v>
      </c>
      <c r="C147" s="12" t="s">
        <v>59</v>
      </c>
      <c r="D147" s="12" t="s">
        <v>203</v>
      </c>
      <c r="E147" s="12" t="s">
        <v>31</v>
      </c>
      <c r="F147" s="14">
        <v>100000</v>
      </c>
      <c r="G147" s="14">
        <v>0</v>
      </c>
      <c r="H147" s="14"/>
      <c r="I147" s="14"/>
      <c r="J147" s="14"/>
      <c r="K147" s="14"/>
      <c r="L147" s="14">
        <v>61440</v>
      </c>
      <c r="M147" s="14"/>
      <c r="N147" s="14"/>
      <c r="O147" s="14">
        <f t="shared" si="2"/>
        <v>161440</v>
      </c>
    </row>
    <row r="148" spans="1:15" ht="15.75" x14ac:dyDescent="0.2">
      <c r="A148" s="13" t="s">
        <v>72</v>
      </c>
      <c r="B148" s="12" t="s">
        <v>39</v>
      </c>
      <c r="C148" s="12" t="s">
        <v>0</v>
      </c>
      <c r="D148" s="12" t="s">
        <v>0</v>
      </c>
      <c r="E148" s="12" t="s">
        <v>0</v>
      </c>
      <c r="F148" s="14">
        <v>9007791.1400000006</v>
      </c>
      <c r="G148" s="14">
        <v>1400270</v>
      </c>
      <c r="H148" s="19">
        <v>8928386.4000000004</v>
      </c>
      <c r="I148" s="19">
        <v>240000</v>
      </c>
      <c r="J148" s="19">
        <v>77730</v>
      </c>
      <c r="K148" s="19"/>
      <c r="L148" s="19">
        <v>240646.5</v>
      </c>
      <c r="M148" s="19">
        <v>1535000</v>
      </c>
      <c r="N148" s="19">
        <v>-100000</v>
      </c>
      <c r="O148" s="14">
        <f t="shared" si="2"/>
        <v>21329824.039999999</v>
      </c>
    </row>
    <row r="149" spans="1:15" ht="15.75" x14ac:dyDescent="0.2">
      <c r="A149" s="13" t="s">
        <v>73</v>
      </c>
      <c r="B149" s="12" t="s">
        <v>39</v>
      </c>
      <c r="C149" s="12" t="s">
        <v>16</v>
      </c>
      <c r="D149" s="12" t="s">
        <v>0</v>
      </c>
      <c r="E149" s="12" t="s">
        <v>0</v>
      </c>
      <c r="F149" s="14">
        <v>650868.38</v>
      </c>
      <c r="G149" s="14">
        <v>0</v>
      </c>
      <c r="H149" s="14"/>
      <c r="I149" s="14"/>
      <c r="J149" s="14"/>
      <c r="K149" s="14"/>
      <c r="L149" s="14">
        <v>105197.67</v>
      </c>
      <c r="M149" s="14">
        <v>1500000</v>
      </c>
      <c r="N149" s="14"/>
      <c r="O149" s="14">
        <f t="shared" si="2"/>
        <v>2256066.0499999998</v>
      </c>
    </row>
    <row r="150" spans="1:15" ht="47.25" x14ac:dyDescent="0.2">
      <c r="A150" s="15" t="s">
        <v>74</v>
      </c>
      <c r="B150" s="12" t="s">
        <v>39</v>
      </c>
      <c r="C150" s="12" t="s">
        <v>16</v>
      </c>
      <c r="D150" s="12" t="s">
        <v>204</v>
      </c>
      <c r="E150" s="16" t="s">
        <v>0</v>
      </c>
      <c r="F150" s="14">
        <v>165940.38</v>
      </c>
      <c r="G150" s="14">
        <v>0</v>
      </c>
      <c r="H150" s="14"/>
      <c r="I150" s="14"/>
      <c r="J150" s="14"/>
      <c r="K150" s="14"/>
      <c r="L150" s="14"/>
      <c r="M150" s="14">
        <v>1500000</v>
      </c>
      <c r="N150" s="14"/>
      <c r="O150" s="14">
        <f t="shared" si="2"/>
        <v>1665940.38</v>
      </c>
    </row>
    <row r="151" spans="1:15" ht="47.25" x14ac:dyDescent="0.2">
      <c r="A151" s="15" t="s">
        <v>28</v>
      </c>
      <c r="B151" s="12" t="s">
        <v>39</v>
      </c>
      <c r="C151" s="12" t="s">
        <v>16</v>
      </c>
      <c r="D151" s="12" t="s">
        <v>204</v>
      </c>
      <c r="E151" s="12" t="s">
        <v>29</v>
      </c>
      <c r="F151" s="14">
        <v>165940.38</v>
      </c>
      <c r="G151" s="14">
        <v>0</v>
      </c>
      <c r="H151" s="14"/>
      <c r="I151" s="14"/>
      <c r="J151" s="14"/>
      <c r="K151" s="14"/>
      <c r="L151" s="14"/>
      <c r="M151" s="14">
        <v>1500000</v>
      </c>
      <c r="N151" s="14"/>
      <c r="O151" s="14">
        <f t="shared" si="2"/>
        <v>1665940.38</v>
      </c>
    </row>
    <row r="152" spans="1:15" ht="47.25" x14ac:dyDescent="0.2">
      <c r="A152" s="15" t="s">
        <v>30</v>
      </c>
      <c r="B152" s="12" t="s">
        <v>39</v>
      </c>
      <c r="C152" s="12" t="s">
        <v>16</v>
      </c>
      <c r="D152" s="12" t="s">
        <v>204</v>
      </c>
      <c r="E152" s="12" t="s">
        <v>31</v>
      </c>
      <c r="F152" s="14">
        <v>165940.38</v>
      </c>
      <c r="G152" s="14">
        <v>0</v>
      </c>
      <c r="H152" s="14"/>
      <c r="I152" s="14"/>
      <c r="J152" s="14"/>
      <c r="K152" s="14"/>
      <c r="L152" s="14"/>
      <c r="M152" s="14">
        <v>1500000</v>
      </c>
      <c r="N152" s="14"/>
      <c r="O152" s="14">
        <f t="shared" si="2"/>
        <v>1665940.38</v>
      </c>
    </row>
    <row r="153" spans="1:15" ht="78.75" x14ac:dyDescent="0.2">
      <c r="A153" s="15" t="s">
        <v>75</v>
      </c>
      <c r="B153" s="12" t="s">
        <v>39</v>
      </c>
      <c r="C153" s="12" t="s">
        <v>16</v>
      </c>
      <c r="D153" s="12" t="s">
        <v>205</v>
      </c>
      <c r="E153" s="16" t="s">
        <v>0</v>
      </c>
      <c r="F153" s="14">
        <v>484928</v>
      </c>
      <c r="G153" s="14">
        <v>0</v>
      </c>
      <c r="H153" s="14"/>
      <c r="I153" s="14"/>
      <c r="J153" s="14"/>
      <c r="K153" s="14"/>
      <c r="L153" s="14">
        <v>105197.67</v>
      </c>
      <c r="M153" s="14"/>
      <c r="N153" s="14"/>
      <c r="O153" s="14">
        <f t="shared" si="2"/>
        <v>590125.67000000004</v>
      </c>
    </row>
    <row r="154" spans="1:15" ht="47.25" x14ac:dyDescent="0.2">
      <c r="A154" s="15" t="s">
        <v>28</v>
      </c>
      <c r="B154" s="12" t="s">
        <v>39</v>
      </c>
      <c r="C154" s="12" t="s">
        <v>16</v>
      </c>
      <c r="D154" s="12" t="s">
        <v>205</v>
      </c>
      <c r="E154" s="12" t="s">
        <v>29</v>
      </c>
      <c r="F154" s="14">
        <v>484928</v>
      </c>
      <c r="G154" s="14">
        <v>0</v>
      </c>
      <c r="H154" s="14"/>
      <c r="I154" s="14"/>
      <c r="J154" s="14"/>
      <c r="K154" s="14"/>
      <c r="L154" s="14">
        <v>105197.67</v>
      </c>
      <c r="M154" s="14"/>
      <c r="N154" s="14"/>
      <c r="O154" s="14">
        <f t="shared" si="2"/>
        <v>590125.67000000004</v>
      </c>
    </row>
    <row r="155" spans="1:15" ht="47.25" x14ac:dyDescent="0.2">
      <c r="A155" s="15" t="s">
        <v>30</v>
      </c>
      <c r="B155" s="12" t="s">
        <v>39</v>
      </c>
      <c r="C155" s="12" t="s">
        <v>16</v>
      </c>
      <c r="D155" s="12" t="s">
        <v>205</v>
      </c>
      <c r="E155" s="12" t="s">
        <v>31</v>
      </c>
      <c r="F155" s="14">
        <v>484928</v>
      </c>
      <c r="G155" s="14">
        <v>0</v>
      </c>
      <c r="H155" s="14"/>
      <c r="I155" s="14"/>
      <c r="J155" s="14"/>
      <c r="K155" s="14"/>
      <c r="L155" s="14">
        <v>105197.67</v>
      </c>
      <c r="M155" s="14"/>
      <c r="N155" s="14"/>
      <c r="O155" s="14">
        <f t="shared" si="2"/>
        <v>590125.67000000004</v>
      </c>
    </row>
    <row r="156" spans="1:15" ht="15.75" x14ac:dyDescent="0.2">
      <c r="A156" s="13" t="s">
        <v>76</v>
      </c>
      <c r="B156" s="12" t="s">
        <v>39</v>
      </c>
      <c r="C156" s="12" t="s">
        <v>18</v>
      </c>
      <c r="D156" s="12" t="s">
        <v>0</v>
      </c>
      <c r="E156" s="12" t="s">
        <v>0</v>
      </c>
      <c r="F156" s="14">
        <v>0</v>
      </c>
      <c r="G156" s="14">
        <v>50000</v>
      </c>
      <c r="H156" s="14"/>
      <c r="I156" s="14">
        <v>50000</v>
      </c>
      <c r="J156" s="14">
        <v>50000</v>
      </c>
      <c r="K156" s="14"/>
      <c r="L156" s="14">
        <v>13150</v>
      </c>
      <c r="M156" s="14"/>
      <c r="N156" s="14"/>
      <c r="O156" s="14">
        <f t="shared" si="2"/>
        <v>163150</v>
      </c>
    </row>
    <row r="157" spans="1:15" ht="31.5" x14ac:dyDescent="0.2">
      <c r="A157" s="15" t="s">
        <v>77</v>
      </c>
      <c r="B157" s="12" t="s">
        <v>39</v>
      </c>
      <c r="C157" s="12" t="s">
        <v>18</v>
      </c>
      <c r="D157" s="12" t="s">
        <v>206</v>
      </c>
      <c r="E157" s="16" t="s">
        <v>0</v>
      </c>
      <c r="F157" s="14">
        <v>0</v>
      </c>
      <c r="G157" s="14">
        <v>50000</v>
      </c>
      <c r="H157" s="14"/>
      <c r="I157" s="14">
        <v>50000</v>
      </c>
      <c r="J157" s="14">
        <v>50000</v>
      </c>
      <c r="K157" s="14"/>
      <c r="L157" s="14">
        <v>13150</v>
      </c>
      <c r="M157" s="14"/>
      <c r="N157" s="14"/>
      <c r="O157" s="14">
        <f t="shared" si="2"/>
        <v>163150</v>
      </c>
    </row>
    <row r="158" spans="1:15" ht="15.75" x14ac:dyDescent="0.2">
      <c r="A158" s="15" t="s">
        <v>34</v>
      </c>
      <c r="B158" s="12" t="s">
        <v>39</v>
      </c>
      <c r="C158" s="12" t="s">
        <v>18</v>
      </c>
      <c r="D158" s="12" t="s">
        <v>206</v>
      </c>
      <c r="E158" s="12" t="s">
        <v>35</v>
      </c>
      <c r="F158" s="14">
        <v>0</v>
      </c>
      <c r="G158" s="14">
        <v>50000</v>
      </c>
      <c r="H158" s="14"/>
      <c r="I158" s="14">
        <v>50000</v>
      </c>
      <c r="J158" s="14">
        <v>50000</v>
      </c>
      <c r="K158" s="14"/>
      <c r="L158" s="14">
        <v>13150</v>
      </c>
      <c r="M158" s="14"/>
      <c r="N158" s="14"/>
      <c r="O158" s="14">
        <f t="shared" si="2"/>
        <v>163150</v>
      </c>
    </row>
    <row r="159" spans="1:15" ht="78.75" x14ac:dyDescent="0.2">
      <c r="A159" s="15" t="s">
        <v>78</v>
      </c>
      <c r="B159" s="12" t="s">
        <v>39</v>
      </c>
      <c r="C159" s="12" t="s">
        <v>18</v>
      </c>
      <c r="D159" s="12" t="s">
        <v>206</v>
      </c>
      <c r="E159" s="12" t="s">
        <v>79</v>
      </c>
      <c r="F159" s="14">
        <v>0</v>
      </c>
      <c r="G159" s="14">
        <v>50000</v>
      </c>
      <c r="H159" s="14"/>
      <c r="I159" s="14">
        <v>50000</v>
      </c>
      <c r="J159" s="14">
        <v>50000</v>
      </c>
      <c r="K159" s="14"/>
      <c r="L159" s="14">
        <v>13150</v>
      </c>
      <c r="M159" s="14"/>
      <c r="N159" s="14"/>
      <c r="O159" s="14">
        <f t="shared" si="2"/>
        <v>163150</v>
      </c>
    </row>
    <row r="160" spans="1:15" ht="15.75" x14ac:dyDescent="0.2">
      <c r="A160" s="13" t="s">
        <v>85</v>
      </c>
      <c r="B160" s="12" t="s">
        <v>39</v>
      </c>
      <c r="C160" s="12" t="s">
        <v>25</v>
      </c>
      <c r="D160" s="12" t="s">
        <v>0</v>
      </c>
      <c r="E160" s="12" t="s">
        <v>0</v>
      </c>
      <c r="F160" s="14">
        <v>8356922.7599999998</v>
      </c>
      <c r="G160" s="14">
        <v>1150270</v>
      </c>
      <c r="H160" s="19">
        <v>8928386.4000000004</v>
      </c>
      <c r="I160" s="19">
        <v>-1245100</v>
      </c>
      <c r="J160" s="19">
        <v>27730</v>
      </c>
      <c r="K160" s="19"/>
      <c r="L160" s="19">
        <v>122298.83</v>
      </c>
      <c r="M160" s="19">
        <v>35000</v>
      </c>
      <c r="N160" s="19">
        <v>-100000</v>
      </c>
      <c r="O160" s="14">
        <f t="shared" si="2"/>
        <v>17275507.989999998</v>
      </c>
    </row>
    <row r="161" spans="1:15" ht="31.5" x14ac:dyDescent="0.2">
      <c r="A161" s="15" t="s">
        <v>207</v>
      </c>
      <c r="B161" s="12" t="s">
        <v>39</v>
      </c>
      <c r="C161" s="12" t="s">
        <v>25</v>
      </c>
      <c r="D161" s="12" t="s">
        <v>208</v>
      </c>
      <c r="E161" s="16" t="s">
        <v>0</v>
      </c>
      <c r="F161" s="14">
        <v>2839200</v>
      </c>
      <c r="G161" s="14">
        <v>250000</v>
      </c>
      <c r="H161" s="14"/>
      <c r="I161" s="14"/>
      <c r="J161" s="14">
        <v>200000</v>
      </c>
      <c r="K161" s="14"/>
      <c r="L161" s="14"/>
      <c r="M161" s="14"/>
      <c r="N161" s="14">
        <v>-100000</v>
      </c>
      <c r="O161" s="14">
        <f t="shared" si="2"/>
        <v>3189200</v>
      </c>
    </row>
    <row r="162" spans="1:15" ht="47.25" x14ac:dyDescent="0.2">
      <c r="A162" s="15" t="s">
        <v>28</v>
      </c>
      <c r="B162" s="12" t="s">
        <v>39</v>
      </c>
      <c r="C162" s="12" t="s">
        <v>25</v>
      </c>
      <c r="D162" s="12" t="s">
        <v>208</v>
      </c>
      <c r="E162" s="12" t="s">
        <v>29</v>
      </c>
      <c r="F162" s="14">
        <v>2839200</v>
      </c>
      <c r="G162" s="14">
        <v>250000</v>
      </c>
      <c r="H162" s="14"/>
      <c r="I162" s="14"/>
      <c r="J162" s="14">
        <v>200000</v>
      </c>
      <c r="K162" s="14"/>
      <c r="L162" s="14"/>
      <c r="M162" s="14"/>
      <c r="N162" s="14">
        <v>-100000</v>
      </c>
      <c r="O162" s="14">
        <f t="shared" si="2"/>
        <v>3189200</v>
      </c>
    </row>
    <row r="163" spans="1:15" ht="47.25" x14ac:dyDescent="0.2">
      <c r="A163" s="15" t="s">
        <v>30</v>
      </c>
      <c r="B163" s="12" t="s">
        <v>39</v>
      </c>
      <c r="C163" s="12" t="s">
        <v>25</v>
      </c>
      <c r="D163" s="12" t="s">
        <v>208</v>
      </c>
      <c r="E163" s="12" t="s">
        <v>31</v>
      </c>
      <c r="F163" s="14">
        <v>2839200</v>
      </c>
      <c r="G163" s="14">
        <v>250000</v>
      </c>
      <c r="H163" s="14"/>
      <c r="I163" s="14"/>
      <c r="J163" s="14">
        <v>200000</v>
      </c>
      <c r="K163" s="14"/>
      <c r="L163" s="14"/>
      <c r="M163" s="14"/>
      <c r="N163" s="14">
        <v>-100000</v>
      </c>
      <c r="O163" s="14">
        <f t="shared" si="2"/>
        <v>3189200</v>
      </c>
    </row>
    <row r="164" spans="1:15" ht="31.5" x14ac:dyDescent="0.2">
      <c r="A164" s="15" t="s">
        <v>152</v>
      </c>
      <c r="B164" s="12" t="s">
        <v>39</v>
      </c>
      <c r="C164" s="12" t="s">
        <v>25</v>
      </c>
      <c r="D164" s="12" t="s">
        <v>209</v>
      </c>
      <c r="E164" s="16" t="s">
        <v>0</v>
      </c>
      <c r="F164" s="14">
        <v>0</v>
      </c>
      <c r="G164" s="14">
        <v>330000</v>
      </c>
      <c r="H164" s="14"/>
      <c r="I164" s="14"/>
      <c r="J164" s="14"/>
      <c r="K164" s="14"/>
      <c r="L164" s="14"/>
      <c r="M164" s="14"/>
      <c r="N164" s="14"/>
      <c r="O164" s="14">
        <f t="shared" si="2"/>
        <v>330000</v>
      </c>
    </row>
    <row r="165" spans="1:15" ht="47.25" x14ac:dyDescent="0.2">
      <c r="A165" s="15" t="s">
        <v>28</v>
      </c>
      <c r="B165" s="12" t="s">
        <v>39</v>
      </c>
      <c r="C165" s="12" t="s">
        <v>25</v>
      </c>
      <c r="D165" s="12" t="s">
        <v>209</v>
      </c>
      <c r="E165" s="12" t="s">
        <v>29</v>
      </c>
      <c r="F165" s="14">
        <v>0</v>
      </c>
      <c r="G165" s="14">
        <v>330000</v>
      </c>
      <c r="H165" s="14"/>
      <c r="I165" s="14"/>
      <c r="J165" s="14"/>
      <c r="K165" s="14"/>
      <c r="L165" s="14"/>
      <c r="M165" s="14"/>
      <c r="N165" s="14"/>
      <c r="O165" s="14">
        <f t="shared" si="2"/>
        <v>330000</v>
      </c>
    </row>
    <row r="166" spans="1:15" ht="47.25" x14ac:dyDescent="0.2">
      <c r="A166" s="15" t="s">
        <v>30</v>
      </c>
      <c r="B166" s="12" t="s">
        <v>39</v>
      </c>
      <c r="C166" s="12" t="s">
        <v>25</v>
      </c>
      <c r="D166" s="12" t="s">
        <v>209</v>
      </c>
      <c r="E166" s="12" t="s">
        <v>31</v>
      </c>
      <c r="F166" s="14">
        <v>0</v>
      </c>
      <c r="G166" s="14">
        <v>330000</v>
      </c>
      <c r="H166" s="14"/>
      <c r="I166" s="14"/>
      <c r="J166" s="14"/>
      <c r="K166" s="14"/>
      <c r="L166" s="14"/>
      <c r="M166" s="14"/>
      <c r="N166" s="14"/>
      <c r="O166" s="14">
        <f t="shared" si="2"/>
        <v>330000</v>
      </c>
    </row>
    <row r="167" spans="1:15" ht="15.75" x14ac:dyDescent="0.2">
      <c r="A167" s="15" t="s">
        <v>86</v>
      </c>
      <c r="B167" s="12" t="s">
        <v>39</v>
      </c>
      <c r="C167" s="12" t="s">
        <v>25</v>
      </c>
      <c r="D167" s="12" t="s">
        <v>210</v>
      </c>
      <c r="E167" s="16" t="s">
        <v>0</v>
      </c>
      <c r="F167" s="14">
        <v>332321.59999999998</v>
      </c>
      <c r="G167" s="14">
        <v>200000</v>
      </c>
      <c r="H167" s="14"/>
      <c r="I167" s="14">
        <v>190000</v>
      </c>
      <c r="J167" s="14">
        <v>98000</v>
      </c>
      <c r="K167" s="14"/>
      <c r="L167" s="14">
        <v>78850</v>
      </c>
      <c r="M167" s="14">
        <v>35000</v>
      </c>
      <c r="N167" s="14"/>
      <c r="O167" s="14">
        <f t="shared" si="2"/>
        <v>934171.6</v>
      </c>
    </row>
    <row r="168" spans="1:15" ht="47.25" x14ac:dyDescent="0.2">
      <c r="A168" s="15" t="s">
        <v>28</v>
      </c>
      <c r="B168" s="12" t="s">
        <v>39</v>
      </c>
      <c r="C168" s="12" t="s">
        <v>25</v>
      </c>
      <c r="D168" s="12" t="s">
        <v>210</v>
      </c>
      <c r="E168" s="12" t="s">
        <v>29</v>
      </c>
      <c r="F168" s="14">
        <v>332321.59999999998</v>
      </c>
      <c r="G168" s="14">
        <v>200000</v>
      </c>
      <c r="H168" s="14"/>
      <c r="I168" s="14"/>
      <c r="J168" s="14">
        <v>-100000</v>
      </c>
      <c r="K168" s="14"/>
      <c r="L168" s="14">
        <v>18850</v>
      </c>
      <c r="M168" s="14">
        <v>35000</v>
      </c>
      <c r="N168" s="14"/>
      <c r="O168" s="14">
        <f t="shared" si="2"/>
        <v>486171.6</v>
      </c>
    </row>
    <row r="169" spans="1:15" ht="47.25" x14ac:dyDescent="0.2">
      <c r="A169" s="15" t="s">
        <v>30</v>
      </c>
      <c r="B169" s="12" t="s">
        <v>39</v>
      </c>
      <c r="C169" s="12" t="s">
        <v>25</v>
      </c>
      <c r="D169" s="12" t="s">
        <v>210</v>
      </c>
      <c r="E169" s="12" t="s">
        <v>31</v>
      </c>
      <c r="F169" s="14">
        <v>332321.59999999998</v>
      </c>
      <c r="G169" s="14">
        <v>200000</v>
      </c>
      <c r="H169" s="14"/>
      <c r="I169" s="14"/>
      <c r="J169" s="14">
        <v>-100000</v>
      </c>
      <c r="K169" s="14"/>
      <c r="L169" s="14">
        <v>18850</v>
      </c>
      <c r="M169" s="14">
        <v>35000</v>
      </c>
      <c r="N169" s="14"/>
      <c r="O169" s="14">
        <f t="shared" si="2"/>
        <v>486171.6</v>
      </c>
    </row>
    <row r="170" spans="1:15" s="24" customFormat="1" ht="15.75" x14ac:dyDescent="0.2">
      <c r="A170" s="15" t="s">
        <v>34</v>
      </c>
      <c r="B170" s="12" t="s">
        <v>39</v>
      </c>
      <c r="C170" s="12" t="s">
        <v>25</v>
      </c>
      <c r="D170" s="12" t="s">
        <v>210</v>
      </c>
      <c r="E170" s="12">
        <v>800</v>
      </c>
      <c r="F170" s="14"/>
      <c r="G170" s="14"/>
      <c r="H170" s="14"/>
      <c r="I170" s="14">
        <v>190000</v>
      </c>
      <c r="J170" s="14">
        <v>198000</v>
      </c>
      <c r="K170" s="14"/>
      <c r="L170" s="14">
        <v>60000</v>
      </c>
      <c r="M170" s="14"/>
      <c r="N170" s="14"/>
      <c r="O170" s="14">
        <f t="shared" si="2"/>
        <v>448000</v>
      </c>
    </row>
    <row r="171" spans="1:15" s="24" customFormat="1" ht="78.75" x14ac:dyDescent="0.2">
      <c r="A171" s="15" t="s">
        <v>78</v>
      </c>
      <c r="B171" s="12" t="s">
        <v>39</v>
      </c>
      <c r="C171" s="12" t="s">
        <v>25</v>
      </c>
      <c r="D171" s="12" t="s">
        <v>210</v>
      </c>
      <c r="E171" s="12">
        <v>810</v>
      </c>
      <c r="F171" s="14"/>
      <c r="G171" s="14"/>
      <c r="H171" s="14"/>
      <c r="I171" s="14">
        <v>190000</v>
      </c>
      <c r="J171" s="14">
        <v>198000</v>
      </c>
      <c r="K171" s="14"/>
      <c r="L171" s="14">
        <v>60000</v>
      </c>
      <c r="M171" s="14"/>
      <c r="N171" s="14"/>
      <c r="O171" s="14">
        <f t="shared" si="2"/>
        <v>448000</v>
      </c>
    </row>
    <row r="172" spans="1:15" s="18" customFormat="1" ht="47.25" x14ac:dyDescent="0.2">
      <c r="A172" s="20" t="s">
        <v>201</v>
      </c>
      <c r="B172" s="1" t="s">
        <v>39</v>
      </c>
      <c r="C172" s="1" t="s">
        <v>25</v>
      </c>
      <c r="D172" s="1" t="s">
        <v>271</v>
      </c>
      <c r="E172" s="21" t="s">
        <v>0</v>
      </c>
      <c r="F172" s="14"/>
      <c r="G172" s="14"/>
      <c r="H172" s="19">
        <v>8800000</v>
      </c>
      <c r="I172" s="19">
        <v>-1435100</v>
      </c>
      <c r="J172" s="19"/>
      <c r="K172" s="19"/>
      <c r="L172" s="19"/>
      <c r="M172" s="19"/>
      <c r="N172" s="19"/>
      <c r="O172" s="14">
        <f t="shared" si="2"/>
        <v>7364900</v>
      </c>
    </row>
    <row r="173" spans="1:15" s="18" customFormat="1" ht="47.25" x14ac:dyDescent="0.2">
      <c r="A173" s="20" t="s">
        <v>28</v>
      </c>
      <c r="B173" s="1" t="s">
        <v>39</v>
      </c>
      <c r="C173" s="1" t="s">
        <v>25</v>
      </c>
      <c r="D173" s="1" t="s">
        <v>271</v>
      </c>
      <c r="E173" s="1" t="s">
        <v>29</v>
      </c>
      <c r="F173" s="14"/>
      <c r="G173" s="14"/>
      <c r="H173" s="19">
        <v>8800000</v>
      </c>
      <c r="I173" s="19">
        <v>-1435100</v>
      </c>
      <c r="J173" s="19"/>
      <c r="K173" s="19"/>
      <c r="L173" s="19"/>
      <c r="M173" s="19"/>
      <c r="N173" s="19"/>
      <c r="O173" s="14">
        <f t="shared" si="2"/>
        <v>7364900</v>
      </c>
    </row>
    <row r="174" spans="1:15" s="18" customFormat="1" ht="47.25" x14ac:dyDescent="0.2">
      <c r="A174" s="20" t="s">
        <v>30</v>
      </c>
      <c r="B174" s="1" t="s">
        <v>39</v>
      </c>
      <c r="C174" s="1" t="s">
        <v>25</v>
      </c>
      <c r="D174" s="1" t="s">
        <v>271</v>
      </c>
      <c r="E174" s="1" t="s">
        <v>31</v>
      </c>
      <c r="F174" s="14"/>
      <c r="G174" s="14"/>
      <c r="H174" s="19">
        <v>8800000</v>
      </c>
      <c r="I174" s="19">
        <v>-1435100</v>
      </c>
      <c r="J174" s="19"/>
      <c r="K174" s="19"/>
      <c r="L174" s="19"/>
      <c r="M174" s="19"/>
      <c r="N174" s="19"/>
      <c r="O174" s="14">
        <f t="shared" si="2"/>
        <v>7364900</v>
      </c>
    </row>
    <row r="175" spans="1:15" ht="31.5" x14ac:dyDescent="0.2">
      <c r="A175" s="15" t="s">
        <v>211</v>
      </c>
      <c r="B175" s="12" t="s">
        <v>39</v>
      </c>
      <c r="C175" s="12" t="s">
        <v>25</v>
      </c>
      <c r="D175" s="12" t="s">
        <v>212</v>
      </c>
      <c r="E175" s="16" t="s">
        <v>0</v>
      </c>
      <c r="F175" s="14">
        <v>0</v>
      </c>
      <c r="G175" s="14">
        <v>173250</v>
      </c>
      <c r="H175" s="14"/>
      <c r="I175" s="14"/>
      <c r="J175" s="14">
        <v>-173250</v>
      </c>
      <c r="K175" s="14"/>
      <c r="L175" s="14"/>
      <c r="M175" s="14"/>
      <c r="N175" s="14"/>
      <c r="O175" s="14">
        <f t="shared" si="2"/>
        <v>0</v>
      </c>
    </row>
    <row r="176" spans="1:15" ht="47.25" x14ac:dyDescent="0.2">
      <c r="A176" s="15" t="s">
        <v>28</v>
      </c>
      <c r="B176" s="12" t="s">
        <v>39</v>
      </c>
      <c r="C176" s="12" t="s">
        <v>25</v>
      </c>
      <c r="D176" s="12" t="s">
        <v>212</v>
      </c>
      <c r="E176" s="12" t="s">
        <v>29</v>
      </c>
      <c r="F176" s="14">
        <v>0</v>
      </c>
      <c r="G176" s="14">
        <v>173250</v>
      </c>
      <c r="H176" s="14"/>
      <c r="I176" s="14"/>
      <c r="J176" s="14">
        <v>-173250</v>
      </c>
      <c r="K176" s="14"/>
      <c r="L176" s="14"/>
      <c r="M176" s="14"/>
      <c r="N176" s="14"/>
      <c r="O176" s="14">
        <f t="shared" si="2"/>
        <v>0</v>
      </c>
    </row>
    <row r="177" spans="1:15" ht="47.25" x14ac:dyDescent="0.2">
      <c r="A177" s="15" t="s">
        <v>30</v>
      </c>
      <c r="B177" s="12" t="s">
        <v>39</v>
      </c>
      <c r="C177" s="12" t="s">
        <v>25</v>
      </c>
      <c r="D177" s="12" t="s">
        <v>212</v>
      </c>
      <c r="E177" s="12" t="s">
        <v>31</v>
      </c>
      <c r="F177" s="14">
        <v>0</v>
      </c>
      <c r="G177" s="14">
        <v>173250</v>
      </c>
      <c r="H177" s="14"/>
      <c r="I177" s="14"/>
      <c r="J177" s="14">
        <v>-173250</v>
      </c>
      <c r="K177" s="14"/>
      <c r="L177" s="14"/>
      <c r="M177" s="14"/>
      <c r="N177" s="14"/>
      <c r="O177" s="14">
        <f t="shared" si="2"/>
        <v>0</v>
      </c>
    </row>
    <row r="178" spans="1:15" ht="47.25" x14ac:dyDescent="0.2">
      <c r="A178" s="15" t="s">
        <v>213</v>
      </c>
      <c r="B178" s="12" t="s">
        <v>39</v>
      </c>
      <c r="C178" s="12" t="s">
        <v>25</v>
      </c>
      <c r="D178" s="12" t="s">
        <v>214</v>
      </c>
      <c r="E178" s="16" t="s">
        <v>0</v>
      </c>
      <c r="F178" s="14">
        <v>0</v>
      </c>
      <c r="G178" s="14">
        <v>97020</v>
      </c>
      <c r="H178" s="14"/>
      <c r="I178" s="14"/>
      <c r="J178" s="14">
        <v>-97020</v>
      </c>
      <c r="K178" s="14"/>
      <c r="L178" s="14"/>
      <c r="M178" s="14"/>
      <c r="N178" s="14"/>
      <c r="O178" s="14">
        <f t="shared" si="2"/>
        <v>0</v>
      </c>
    </row>
    <row r="179" spans="1:15" ht="47.25" x14ac:dyDescent="0.2">
      <c r="A179" s="15" t="s">
        <v>28</v>
      </c>
      <c r="B179" s="12" t="s">
        <v>39</v>
      </c>
      <c r="C179" s="12" t="s">
        <v>25</v>
      </c>
      <c r="D179" s="12" t="s">
        <v>214</v>
      </c>
      <c r="E179" s="12" t="s">
        <v>29</v>
      </c>
      <c r="F179" s="14">
        <v>0</v>
      </c>
      <c r="G179" s="14">
        <v>97020</v>
      </c>
      <c r="H179" s="14"/>
      <c r="I179" s="14"/>
      <c r="J179" s="14">
        <v>-97020</v>
      </c>
      <c r="K179" s="14"/>
      <c r="L179" s="14"/>
      <c r="M179" s="14"/>
      <c r="N179" s="14"/>
      <c r="O179" s="14">
        <f t="shared" si="2"/>
        <v>0</v>
      </c>
    </row>
    <row r="180" spans="1:15" ht="47.25" x14ac:dyDescent="0.2">
      <c r="A180" s="15" t="s">
        <v>30</v>
      </c>
      <c r="B180" s="12" t="s">
        <v>39</v>
      </c>
      <c r="C180" s="12" t="s">
        <v>25</v>
      </c>
      <c r="D180" s="12" t="s">
        <v>214</v>
      </c>
      <c r="E180" s="12" t="s">
        <v>31</v>
      </c>
      <c r="F180" s="14">
        <v>0</v>
      </c>
      <c r="G180" s="14">
        <v>97020</v>
      </c>
      <c r="H180" s="14"/>
      <c r="I180" s="14"/>
      <c r="J180" s="14">
        <v>-97020</v>
      </c>
      <c r="K180" s="14"/>
      <c r="L180" s="14"/>
      <c r="M180" s="14"/>
      <c r="N180" s="14"/>
      <c r="O180" s="14">
        <f t="shared" si="2"/>
        <v>0</v>
      </c>
    </row>
    <row r="181" spans="1:15" ht="31.5" x14ac:dyDescent="0.2">
      <c r="A181" s="15" t="s">
        <v>88</v>
      </c>
      <c r="B181" s="12" t="s">
        <v>39</v>
      </c>
      <c r="C181" s="12" t="s">
        <v>25</v>
      </c>
      <c r="D181" s="12" t="s">
        <v>215</v>
      </c>
      <c r="E181" s="16" t="s">
        <v>0</v>
      </c>
      <c r="F181" s="14">
        <v>5185401.16</v>
      </c>
      <c r="G181" s="14">
        <v>0</v>
      </c>
      <c r="H181" s="19">
        <v>128386.4</v>
      </c>
      <c r="I181" s="19"/>
      <c r="J181" s="19"/>
      <c r="K181" s="19"/>
      <c r="L181" s="19">
        <v>-4761.17</v>
      </c>
      <c r="M181" s="19"/>
      <c r="N181" s="19"/>
      <c r="O181" s="14">
        <f t="shared" si="2"/>
        <v>5309026.3900000006</v>
      </c>
    </row>
    <row r="182" spans="1:15" ht="47.25" x14ac:dyDescent="0.2">
      <c r="A182" s="15" t="s">
        <v>28</v>
      </c>
      <c r="B182" s="12" t="s">
        <v>39</v>
      </c>
      <c r="C182" s="12" t="s">
        <v>25</v>
      </c>
      <c r="D182" s="12" t="s">
        <v>215</v>
      </c>
      <c r="E182" s="12" t="s">
        <v>29</v>
      </c>
      <c r="F182" s="14">
        <v>5185401.16</v>
      </c>
      <c r="G182" s="14">
        <v>0</v>
      </c>
      <c r="H182" s="19">
        <v>128386.4</v>
      </c>
      <c r="I182" s="19"/>
      <c r="J182" s="19"/>
      <c r="K182" s="19"/>
      <c r="L182" s="19">
        <v>-4761.17</v>
      </c>
      <c r="M182" s="19"/>
      <c r="N182" s="19"/>
      <c r="O182" s="14">
        <f t="shared" si="2"/>
        <v>5309026.3900000006</v>
      </c>
    </row>
    <row r="183" spans="1:15" ht="47.25" x14ac:dyDescent="0.2">
      <c r="A183" s="15" t="s">
        <v>30</v>
      </c>
      <c r="B183" s="12" t="s">
        <v>39</v>
      </c>
      <c r="C183" s="12" t="s">
        <v>25</v>
      </c>
      <c r="D183" s="12" t="s">
        <v>215</v>
      </c>
      <c r="E183" s="12" t="s">
        <v>31</v>
      </c>
      <c r="F183" s="14">
        <v>5185401.16</v>
      </c>
      <c r="G183" s="14">
        <v>0</v>
      </c>
      <c r="H183" s="19">
        <v>128386.4</v>
      </c>
      <c r="I183" s="19"/>
      <c r="J183" s="19"/>
      <c r="K183" s="19"/>
      <c r="L183" s="19">
        <v>-4761.17</v>
      </c>
      <c r="M183" s="19"/>
      <c r="N183" s="19"/>
      <c r="O183" s="14">
        <f t="shared" si="2"/>
        <v>5309026.3900000006</v>
      </c>
    </row>
    <row r="184" spans="1:15" ht="31.5" x14ac:dyDescent="0.2">
      <c r="A184" s="15" t="s">
        <v>87</v>
      </c>
      <c r="B184" s="12" t="s">
        <v>39</v>
      </c>
      <c r="C184" s="12" t="s">
        <v>25</v>
      </c>
      <c r="D184" s="12" t="s">
        <v>216</v>
      </c>
      <c r="E184" s="16" t="s">
        <v>0</v>
      </c>
      <c r="F184" s="14">
        <v>0</v>
      </c>
      <c r="G184" s="14">
        <v>100000</v>
      </c>
      <c r="H184" s="14"/>
      <c r="I184" s="14"/>
      <c r="J184" s="14"/>
      <c r="K184" s="14"/>
      <c r="L184" s="14">
        <v>48210</v>
      </c>
      <c r="M184" s="14"/>
      <c r="N184" s="14"/>
      <c r="O184" s="14">
        <f t="shared" si="2"/>
        <v>148210</v>
      </c>
    </row>
    <row r="185" spans="1:15" ht="47.25" x14ac:dyDescent="0.2">
      <c r="A185" s="15" t="s">
        <v>28</v>
      </c>
      <c r="B185" s="12" t="s">
        <v>39</v>
      </c>
      <c r="C185" s="12" t="s">
        <v>25</v>
      </c>
      <c r="D185" s="12" t="s">
        <v>216</v>
      </c>
      <c r="E185" s="12" t="s">
        <v>29</v>
      </c>
      <c r="F185" s="14">
        <v>0</v>
      </c>
      <c r="G185" s="14">
        <v>100000</v>
      </c>
      <c r="H185" s="14"/>
      <c r="I185" s="14"/>
      <c r="J185" s="14"/>
      <c r="K185" s="14"/>
      <c r="L185" s="14">
        <v>48210</v>
      </c>
      <c r="M185" s="14"/>
      <c r="N185" s="14"/>
      <c r="O185" s="14">
        <f t="shared" si="2"/>
        <v>148210</v>
      </c>
    </row>
    <row r="186" spans="1:15" ht="47.25" x14ac:dyDescent="0.2">
      <c r="A186" s="15" t="s">
        <v>30</v>
      </c>
      <c r="B186" s="12" t="s">
        <v>39</v>
      </c>
      <c r="C186" s="12" t="s">
        <v>25</v>
      </c>
      <c r="D186" s="12" t="s">
        <v>216</v>
      </c>
      <c r="E186" s="12" t="s">
        <v>31</v>
      </c>
      <c r="F186" s="14">
        <v>0</v>
      </c>
      <c r="G186" s="14">
        <v>100000</v>
      </c>
      <c r="H186" s="14"/>
      <c r="I186" s="14"/>
      <c r="J186" s="14"/>
      <c r="K186" s="14"/>
      <c r="L186" s="14">
        <v>48210</v>
      </c>
      <c r="M186" s="14"/>
      <c r="N186" s="14"/>
      <c r="O186" s="14">
        <f t="shared" si="2"/>
        <v>148210</v>
      </c>
    </row>
    <row r="187" spans="1:15" ht="31.5" x14ac:dyDescent="0.2">
      <c r="A187" s="13" t="s">
        <v>142</v>
      </c>
      <c r="B187" s="12" t="s">
        <v>39</v>
      </c>
      <c r="C187" s="12" t="s">
        <v>39</v>
      </c>
      <c r="D187" s="12" t="s">
        <v>0</v>
      </c>
      <c r="E187" s="12" t="s">
        <v>0</v>
      </c>
      <c r="F187" s="14">
        <v>0</v>
      </c>
      <c r="G187" s="14">
        <v>200000</v>
      </c>
      <c r="H187" s="14"/>
      <c r="I187" s="14">
        <v>1435100</v>
      </c>
      <c r="J187" s="14"/>
      <c r="K187" s="14"/>
      <c r="L187" s="14"/>
      <c r="M187" s="14"/>
      <c r="N187" s="14"/>
      <c r="O187" s="14">
        <f t="shared" si="2"/>
        <v>1635100</v>
      </c>
    </row>
    <row r="188" spans="1:15" ht="47.25" x14ac:dyDescent="0.2">
      <c r="A188" s="15" t="s">
        <v>80</v>
      </c>
      <c r="B188" s="12" t="s">
        <v>39</v>
      </c>
      <c r="C188" s="12" t="s">
        <v>39</v>
      </c>
      <c r="D188" s="12" t="s">
        <v>217</v>
      </c>
      <c r="E188" s="16" t="s">
        <v>0</v>
      </c>
      <c r="F188" s="14">
        <v>0</v>
      </c>
      <c r="G188" s="14">
        <v>0</v>
      </c>
      <c r="H188" s="14"/>
      <c r="I188" s="14"/>
      <c r="J188" s="14"/>
      <c r="K188" s="14"/>
      <c r="L188" s="14"/>
      <c r="M188" s="14"/>
      <c r="N188" s="14"/>
      <c r="O188" s="14">
        <f t="shared" si="2"/>
        <v>0</v>
      </c>
    </row>
    <row r="189" spans="1:15" ht="47.25" x14ac:dyDescent="0.2">
      <c r="A189" s="15" t="s">
        <v>81</v>
      </c>
      <c r="B189" s="12" t="s">
        <v>39</v>
      </c>
      <c r="C189" s="12" t="s">
        <v>39</v>
      </c>
      <c r="D189" s="12" t="s">
        <v>217</v>
      </c>
      <c r="E189" s="12" t="s">
        <v>82</v>
      </c>
      <c r="F189" s="14">
        <v>0</v>
      </c>
      <c r="G189" s="14">
        <v>0</v>
      </c>
      <c r="H189" s="14"/>
      <c r="I189" s="14"/>
      <c r="J189" s="14"/>
      <c r="K189" s="14"/>
      <c r="L189" s="14"/>
      <c r="M189" s="14"/>
      <c r="N189" s="14"/>
      <c r="O189" s="14">
        <f t="shared" si="2"/>
        <v>0</v>
      </c>
    </row>
    <row r="190" spans="1:15" ht="15.75" x14ac:dyDescent="0.2">
      <c r="A190" s="15" t="s">
        <v>83</v>
      </c>
      <c r="B190" s="12" t="s">
        <v>39</v>
      </c>
      <c r="C190" s="12" t="s">
        <v>39</v>
      </c>
      <c r="D190" s="12" t="s">
        <v>217</v>
      </c>
      <c r="E190" s="12" t="s">
        <v>84</v>
      </c>
      <c r="F190" s="14">
        <v>0</v>
      </c>
      <c r="G190" s="14">
        <v>0</v>
      </c>
      <c r="H190" s="14"/>
      <c r="I190" s="14"/>
      <c r="J190" s="14"/>
      <c r="K190" s="14"/>
      <c r="L190" s="14"/>
      <c r="M190" s="14"/>
      <c r="N190" s="14"/>
      <c r="O190" s="14">
        <f t="shared" si="2"/>
        <v>0</v>
      </c>
    </row>
    <row r="191" spans="1:15" ht="47.25" x14ac:dyDescent="0.2">
      <c r="A191" s="15" t="s">
        <v>151</v>
      </c>
      <c r="B191" s="12" t="s">
        <v>39</v>
      </c>
      <c r="C191" s="12" t="s">
        <v>39</v>
      </c>
      <c r="D191" s="12" t="s">
        <v>218</v>
      </c>
      <c r="E191" s="16" t="s">
        <v>0</v>
      </c>
      <c r="F191" s="14">
        <v>0</v>
      </c>
      <c r="G191" s="14">
        <v>200000</v>
      </c>
      <c r="H191" s="14"/>
      <c r="I191" s="14">
        <v>1435100</v>
      </c>
      <c r="J191" s="14"/>
      <c r="K191" s="14"/>
      <c r="L191" s="14"/>
      <c r="M191" s="14"/>
      <c r="N191" s="14"/>
      <c r="O191" s="14">
        <f t="shared" si="2"/>
        <v>1635100</v>
      </c>
    </row>
    <row r="192" spans="1:15" ht="47.25" x14ac:dyDescent="0.2">
      <c r="A192" s="15" t="s">
        <v>81</v>
      </c>
      <c r="B192" s="12" t="s">
        <v>39</v>
      </c>
      <c r="C192" s="12" t="s">
        <v>39</v>
      </c>
      <c r="D192" s="12" t="s">
        <v>218</v>
      </c>
      <c r="E192" s="12" t="s">
        <v>82</v>
      </c>
      <c r="F192" s="14">
        <v>0</v>
      </c>
      <c r="G192" s="14">
        <v>200000</v>
      </c>
      <c r="H192" s="14"/>
      <c r="I192" s="14">
        <v>1435100</v>
      </c>
      <c r="J192" s="14"/>
      <c r="K192" s="14"/>
      <c r="L192" s="14"/>
      <c r="M192" s="14"/>
      <c r="N192" s="14"/>
      <c r="O192" s="14">
        <f t="shared" si="2"/>
        <v>1635100</v>
      </c>
    </row>
    <row r="193" spans="1:15" ht="15.75" x14ac:dyDescent="0.2">
      <c r="A193" s="15" t="s">
        <v>83</v>
      </c>
      <c r="B193" s="12" t="s">
        <v>39</v>
      </c>
      <c r="C193" s="12" t="s">
        <v>39</v>
      </c>
      <c r="D193" s="12" t="s">
        <v>218</v>
      </c>
      <c r="E193" s="12" t="s">
        <v>84</v>
      </c>
      <c r="F193" s="14">
        <v>0</v>
      </c>
      <c r="G193" s="14">
        <v>200000</v>
      </c>
      <c r="H193" s="14"/>
      <c r="I193" s="14">
        <v>1435100</v>
      </c>
      <c r="J193" s="14"/>
      <c r="K193" s="14"/>
      <c r="L193" s="14"/>
      <c r="M193" s="14"/>
      <c r="N193" s="14"/>
      <c r="O193" s="14">
        <f t="shared" si="2"/>
        <v>1635100</v>
      </c>
    </row>
    <row r="194" spans="1:15" ht="15.75" x14ac:dyDescent="0.2">
      <c r="A194" s="13" t="s">
        <v>153</v>
      </c>
      <c r="B194" s="12" t="s">
        <v>41</v>
      </c>
      <c r="C194" s="12" t="s">
        <v>0</v>
      </c>
      <c r="D194" s="12" t="s">
        <v>0</v>
      </c>
      <c r="E194" s="12" t="s">
        <v>0</v>
      </c>
      <c r="F194" s="14">
        <v>0</v>
      </c>
      <c r="G194" s="14">
        <v>1485666.66</v>
      </c>
      <c r="H194" s="14"/>
      <c r="I194" s="14">
        <v>82658</v>
      </c>
      <c r="J194" s="14">
        <v>116150</v>
      </c>
      <c r="K194" s="14">
        <v>1543090</v>
      </c>
      <c r="L194" s="14"/>
      <c r="M194" s="14"/>
      <c r="N194" s="14"/>
      <c r="O194" s="14">
        <f t="shared" si="2"/>
        <v>3227564.66</v>
      </c>
    </row>
    <row r="195" spans="1:15" ht="31.5" x14ac:dyDescent="0.2">
      <c r="A195" s="13" t="s">
        <v>154</v>
      </c>
      <c r="B195" s="12" t="s">
        <v>41</v>
      </c>
      <c r="C195" s="12" t="s">
        <v>39</v>
      </c>
      <c r="D195" s="12" t="s">
        <v>0</v>
      </c>
      <c r="E195" s="12" t="s">
        <v>0</v>
      </c>
      <c r="F195" s="14">
        <v>0</v>
      </c>
      <c r="G195" s="14">
        <v>1485666.66</v>
      </c>
      <c r="H195" s="14"/>
      <c r="I195" s="14">
        <v>82658</v>
      </c>
      <c r="J195" s="14">
        <v>116150</v>
      </c>
      <c r="K195" s="14">
        <v>1543090</v>
      </c>
      <c r="L195" s="14"/>
      <c r="M195" s="14"/>
      <c r="N195" s="14"/>
      <c r="O195" s="14">
        <f t="shared" si="2"/>
        <v>3227564.66</v>
      </c>
    </row>
    <row r="196" spans="1:15" s="29" customFormat="1" ht="78.75" x14ac:dyDescent="0.2">
      <c r="A196" s="28" t="s">
        <v>292</v>
      </c>
      <c r="B196" s="12" t="s">
        <v>41</v>
      </c>
      <c r="C196" s="12" t="s">
        <v>39</v>
      </c>
      <c r="D196" s="12" t="s">
        <v>293</v>
      </c>
      <c r="E196" s="12"/>
      <c r="F196" s="14"/>
      <c r="G196" s="14"/>
      <c r="H196" s="14"/>
      <c r="I196" s="14"/>
      <c r="J196" s="14"/>
      <c r="K196" s="14">
        <v>1659240</v>
      </c>
      <c r="L196" s="14"/>
      <c r="M196" s="14"/>
      <c r="N196" s="14"/>
      <c r="O196" s="14">
        <f t="shared" si="2"/>
        <v>1659240</v>
      </c>
    </row>
    <row r="197" spans="1:15" s="29" customFormat="1" ht="47.25" x14ac:dyDescent="0.2">
      <c r="A197" s="28" t="s">
        <v>28</v>
      </c>
      <c r="B197" s="12" t="s">
        <v>41</v>
      </c>
      <c r="C197" s="12" t="s">
        <v>39</v>
      </c>
      <c r="D197" s="12" t="s">
        <v>293</v>
      </c>
      <c r="E197" s="12">
        <v>200</v>
      </c>
      <c r="F197" s="14"/>
      <c r="G197" s="14"/>
      <c r="H197" s="14"/>
      <c r="I197" s="14"/>
      <c r="J197" s="14"/>
      <c r="K197" s="14">
        <v>1659240</v>
      </c>
      <c r="L197" s="14"/>
      <c r="M197" s="14"/>
      <c r="N197" s="14"/>
      <c r="O197" s="14">
        <f t="shared" si="2"/>
        <v>1659240</v>
      </c>
    </row>
    <row r="198" spans="1:15" s="29" customFormat="1" ht="47.25" x14ac:dyDescent="0.2">
      <c r="A198" s="28" t="s">
        <v>30</v>
      </c>
      <c r="B198" s="12" t="s">
        <v>41</v>
      </c>
      <c r="C198" s="12" t="s">
        <v>39</v>
      </c>
      <c r="D198" s="12" t="s">
        <v>293</v>
      </c>
      <c r="E198" s="12">
        <v>240</v>
      </c>
      <c r="F198" s="14"/>
      <c r="G198" s="14"/>
      <c r="H198" s="14"/>
      <c r="I198" s="14"/>
      <c r="J198" s="14"/>
      <c r="K198" s="14">
        <v>1659240</v>
      </c>
      <c r="L198" s="14"/>
      <c r="M198" s="14"/>
      <c r="N198" s="14"/>
      <c r="O198" s="14">
        <f t="shared" si="2"/>
        <v>1659240</v>
      </c>
    </row>
    <row r="199" spans="1:15" ht="31.5" x14ac:dyDescent="0.2">
      <c r="A199" s="15" t="s">
        <v>155</v>
      </c>
      <c r="B199" s="12" t="s">
        <v>41</v>
      </c>
      <c r="C199" s="12" t="s">
        <v>39</v>
      </c>
      <c r="D199" s="12" t="s">
        <v>219</v>
      </c>
      <c r="E199" s="16" t="s">
        <v>0</v>
      </c>
      <c r="F199" s="14">
        <v>0</v>
      </c>
      <c r="G199" s="14">
        <v>1485666.66</v>
      </c>
      <c r="H199" s="14"/>
      <c r="I199" s="14">
        <v>82658</v>
      </c>
      <c r="J199" s="14">
        <v>116150</v>
      </c>
      <c r="K199" s="14">
        <v>-116150</v>
      </c>
      <c r="L199" s="14"/>
      <c r="M199" s="14"/>
      <c r="N199" s="14"/>
      <c r="O199" s="14">
        <f t="shared" ref="O199:O265" si="3">SUM(F199:N199)</f>
        <v>1568324.66</v>
      </c>
    </row>
    <row r="200" spans="1:15" ht="47.25" x14ac:dyDescent="0.2">
      <c r="A200" s="15" t="s">
        <v>28</v>
      </c>
      <c r="B200" s="12" t="s">
        <v>41</v>
      </c>
      <c r="C200" s="12" t="s">
        <v>39</v>
      </c>
      <c r="D200" s="12" t="s">
        <v>219</v>
      </c>
      <c r="E200" s="12" t="s">
        <v>29</v>
      </c>
      <c r="F200" s="14">
        <v>0</v>
      </c>
      <c r="G200" s="14">
        <v>1485666.66</v>
      </c>
      <c r="H200" s="14"/>
      <c r="I200" s="14">
        <v>82658</v>
      </c>
      <c r="J200" s="14">
        <v>116150</v>
      </c>
      <c r="K200" s="14">
        <v>-116150</v>
      </c>
      <c r="L200" s="14"/>
      <c r="M200" s="14"/>
      <c r="N200" s="14"/>
      <c r="O200" s="14">
        <f t="shared" si="3"/>
        <v>1568324.66</v>
      </c>
    </row>
    <row r="201" spans="1:15" ht="47.25" x14ac:dyDescent="0.2">
      <c r="A201" s="15" t="s">
        <v>30</v>
      </c>
      <c r="B201" s="12" t="s">
        <v>41</v>
      </c>
      <c r="C201" s="12" t="s">
        <v>39</v>
      </c>
      <c r="D201" s="12" t="s">
        <v>219</v>
      </c>
      <c r="E201" s="12" t="s">
        <v>31</v>
      </c>
      <c r="F201" s="14">
        <v>0</v>
      </c>
      <c r="G201" s="14">
        <v>1485666.66</v>
      </c>
      <c r="H201" s="14"/>
      <c r="I201" s="14">
        <v>82658</v>
      </c>
      <c r="J201" s="14">
        <v>116150</v>
      </c>
      <c r="K201" s="14">
        <v>-116150</v>
      </c>
      <c r="L201" s="14"/>
      <c r="M201" s="14"/>
      <c r="N201" s="14"/>
      <c r="O201" s="14">
        <f t="shared" si="3"/>
        <v>1568324.66</v>
      </c>
    </row>
    <row r="202" spans="1:15" ht="15.75" x14ac:dyDescent="0.2">
      <c r="A202" s="13" t="s">
        <v>89</v>
      </c>
      <c r="B202" s="12" t="s">
        <v>90</v>
      </c>
      <c r="C202" s="12" t="s">
        <v>0</v>
      </c>
      <c r="D202" s="12" t="s">
        <v>0</v>
      </c>
      <c r="E202" s="12" t="s">
        <v>0</v>
      </c>
      <c r="F202" s="14">
        <v>219060981.63</v>
      </c>
      <c r="G202" s="14">
        <v>-664335</v>
      </c>
      <c r="H202" s="14"/>
      <c r="I202" s="14"/>
      <c r="J202" s="14">
        <v>3506986.87</v>
      </c>
      <c r="K202" s="14">
        <v>5551693</v>
      </c>
      <c r="L202" s="14">
        <v>591949</v>
      </c>
      <c r="M202" s="14"/>
      <c r="N202" s="14">
        <v>1293027.24</v>
      </c>
      <c r="O202" s="14">
        <f t="shared" si="3"/>
        <v>229340302.74000001</v>
      </c>
    </row>
    <row r="203" spans="1:15" ht="15.75" x14ac:dyDescent="0.2">
      <c r="A203" s="13" t="s">
        <v>91</v>
      </c>
      <c r="B203" s="12" t="s">
        <v>90</v>
      </c>
      <c r="C203" s="12" t="s">
        <v>16</v>
      </c>
      <c r="D203" s="12" t="s">
        <v>0</v>
      </c>
      <c r="E203" s="12" t="s">
        <v>0</v>
      </c>
      <c r="F203" s="14">
        <v>78078683.560000002</v>
      </c>
      <c r="G203" s="14">
        <v>102322.8</v>
      </c>
      <c r="H203" s="14"/>
      <c r="I203" s="14"/>
      <c r="J203" s="14"/>
      <c r="K203" s="14">
        <v>5511693</v>
      </c>
      <c r="L203" s="14">
        <v>14592</v>
      </c>
      <c r="M203" s="14"/>
      <c r="N203" s="14">
        <v>666258.63</v>
      </c>
      <c r="O203" s="14">
        <f t="shared" si="3"/>
        <v>84373549.989999995</v>
      </c>
    </row>
    <row r="204" spans="1:15" ht="393.75" x14ac:dyDescent="0.2">
      <c r="A204" s="15" t="s">
        <v>148</v>
      </c>
      <c r="B204" s="12" t="s">
        <v>90</v>
      </c>
      <c r="C204" s="12" t="s">
        <v>16</v>
      </c>
      <c r="D204" s="12" t="s">
        <v>220</v>
      </c>
      <c r="E204" s="16" t="s">
        <v>0</v>
      </c>
      <c r="F204" s="14">
        <v>60466580</v>
      </c>
      <c r="G204" s="14">
        <v>0</v>
      </c>
      <c r="H204" s="14"/>
      <c r="I204" s="14"/>
      <c r="J204" s="14"/>
      <c r="K204" s="14">
        <v>5511693</v>
      </c>
      <c r="L204" s="14"/>
      <c r="M204" s="14"/>
      <c r="N204" s="14">
        <v>807936</v>
      </c>
      <c r="O204" s="14">
        <f t="shared" si="3"/>
        <v>66786209</v>
      </c>
    </row>
    <row r="205" spans="1:15" ht="63" x14ac:dyDescent="0.2">
      <c r="A205" s="15" t="s">
        <v>52</v>
      </c>
      <c r="B205" s="12" t="s">
        <v>90</v>
      </c>
      <c r="C205" s="12" t="s">
        <v>16</v>
      </c>
      <c r="D205" s="12" t="s">
        <v>220</v>
      </c>
      <c r="E205" s="12" t="s">
        <v>53</v>
      </c>
      <c r="F205" s="14">
        <v>60466580</v>
      </c>
      <c r="G205" s="14">
        <v>0</v>
      </c>
      <c r="H205" s="14"/>
      <c r="I205" s="14"/>
      <c r="J205" s="14"/>
      <c r="K205" s="14">
        <v>5511693</v>
      </c>
      <c r="L205" s="14"/>
      <c r="M205" s="14"/>
      <c r="N205" s="14">
        <v>807936</v>
      </c>
      <c r="O205" s="14">
        <f t="shared" si="3"/>
        <v>66786209</v>
      </c>
    </row>
    <row r="206" spans="1:15" ht="15.75" x14ac:dyDescent="0.2">
      <c r="A206" s="15" t="s">
        <v>54</v>
      </c>
      <c r="B206" s="12" t="s">
        <v>90</v>
      </c>
      <c r="C206" s="12" t="s">
        <v>16</v>
      </c>
      <c r="D206" s="12" t="s">
        <v>220</v>
      </c>
      <c r="E206" s="12" t="s">
        <v>55</v>
      </c>
      <c r="F206" s="14">
        <v>60466580</v>
      </c>
      <c r="G206" s="14">
        <v>0</v>
      </c>
      <c r="H206" s="14"/>
      <c r="I206" s="14"/>
      <c r="J206" s="14"/>
      <c r="K206" s="14">
        <v>5511693</v>
      </c>
      <c r="L206" s="14"/>
      <c r="M206" s="14"/>
      <c r="N206" s="14">
        <v>807936</v>
      </c>
      <c r="O206" s="14">
        <f t="shared" si="3"/>
        <v>66786209</v>
      </c>
    </row>
    <row r="207" spans="1:15" ht="31.5" x14ac:dyDescent="0.2">
      <c r="A207" s="15" t="s">
        <v>92</v>
      </c>
      <c r="B207" s="12" t="s">
        <v>90</v>
      </c>
      <c r="C207" s="12" t="s">
        <v>16</v>
      </c>
      <c r="D207" s="12" t="s">
        <v>221</v>
      </c>
      <c r="E207" s="16" t="s">
        <v>0</v>
      </c>
      <c r="F207" s="14">
        <v>15207103.560000001</v>
      </c>
      <c r="G207" s="14">
        <v>102322.8</v>
      </c>
      <c r="H207" s="14"/>
      <c r="I207" s="14"/>
      <c r="J207" s="14"/>
      <c r="K207" s="14"/>
      <c r="L207" s="14">
        <v>14592</v>
      </c>
      <c r="M207" s="14"/>
      <c r="N207" s="14">
        <v>-141677.37</v>
      </c>
      <c r="O207" s="14">
        <f t="shared" si="3"/>
        <v>15182340.990000002</v>
      </c>
    </row>
    <row r="208" spans="1:15" ht="63" x14ac:dyDescent="0.2">
      <c r="A208" s="15" t="s">
        <v>52</v>
      </c>
      <c r="B208" s="12" t="s">
        <v>90</v>
      </c>
      <c r="C208" s="12" t="s">
        <v>16</v>
      </c>
      <c r="D208" s="12" t="s">
        <v>221</v>
      </c>
      <c r="E208" s="12" t="s">
        <v>53</v>
      </c>
      <c r="F208" s="14">
        <v>15207103.560000001</v>
      </c>
      <c r="G208" s="14">
        <v>102322.8</v>
      </c>
      <c r="H208" s="14"/>
      <c r="I208" s="14"/>
      <c r="J208" s="14"/>
      <c r="K208" s="14"/>
      <c r="L208" s="14">
        <v>14592</v>
      </c>
      <c r="M208" s="14"/>
      <c r="N208" s="14">
        <v>-141677.37</v>
      </c>
      <c r="O208" s="14">
        <f t="shared" si="3"/>
        <v>15182340.990000002</v>
      </c>
    </row>
    <row r="209" spans="1:15" ht="15.75" x14ac:dyDescent="0.2">
      <c r="A209" s="15" t="s">
        <v>54</v>
      </c>
      <c r="B209" s="12" t="s">
        <v>90</v>
      </c>
      <c r="C209" s="12" t="s">
        <v>16</v>
      </c>
      <c r="D209" s="12" t="s">
        <v>221</v>
      </c>
      <c r="E209" s="12" t="s">
        <v>55</v>
      </c>
      <c r="F209" s="14">
        <v>15207103.560000001</v>
      </c>
      <c r="G209" s="14">
        <v>102322.8</v>
      </c>
      <c r="H209" s="14"/>
      <c r="I209" s="14"/>
      <c r="J209" s="14"/>
      <c r="K209" s="14"/>
      <c r="L209" s="14">
        <v>14592</v>
      </c>
      <c r="M209" s="14"/>
      <c r="N209" s="14">
        <v>-141677.37</v>
      </c>
      <c r="O209" s="14">
        <f t="shared" si="3"/>
        <v>15182340.990000002</v>
      </c>
    </row>
    <row r="210" spans="1:15" ht="47.25" x14ac:dyDescent="0.2">
      <c r="A210" s="15" t="s">
        <v>144</v>
      </c>
      <c r="B210" s="12" t="s">
        <v>90</v>
      </c>
      <c r="C210" s="12" t="s">
        <v>16</v>
      </c>
      <c r="D210" s="12" t="s">
        <v>222</v>
      </c>
      <c r="E210" s="16" t="s">
        <v>0</v>
      </c>
      <c r="F210" s="14">
        <v>2405000</v>
      </c>
      <c r="G210" s="14">
        <v>0</v>
      </c>
      <c r="H210" s="14"/>
      <c r="I210" s="14"/>
      <c r="J210" s="14"/>
      <c r="K210" s="14"/>
      <c r="L210" s="14"/>
      <c r="M210" s="14"/>
      <c r="N210" s="14"/>
      <c r="O210" s="14">
        <f t="shared" si="3"/>
        <v>2405000</v>
      </c>
    </row>
    <row r="211" spans="1:15" ht="63" x14ac:dyDescent="0.2">
      <c r="A211" s="15" t="s">
        <v>52</v>
      </c>
      <c r="B211" s="12" t="s">
        <v>90</v>
      </c>
      <c r="C211" s="12" t="s">
        <v>16</v>
      </c>
      <c r="D211" s="12" t="s">
        <v>222</v>
      </c>
      <c r="E211" s="12" t="s">
        <v>53</v>
      </c>
      <c r="F211" s="14">
        <v>2405000</v>
      </c>
      <c r="G211" s="14">
        <v>0</v>
      </c>
      <c r="H211" s="14"/>
      <c r="I211" s="14"/>
      <c r="J211" s="14"/>
      <c r="K211" s="14"/>
      <c r="L211" s="14"/>
      <c r="M211" s="14"/>
      <c r="N211" s="14"/>
      <c r="O211" s="14">
        <f t="shared" si="3"/>
        <v>2405000</v>
      </c>
    </row>
    <row r="212" spans="1:15" ht="15.75" x14ac:dyDescent="0.2">
      <c r="A212" s="15" t="s">
        <v>54</v>
      </c>
      <c r="B212" s="12" t="s">
        <v>90</v>
      </c>
      <c r="C212" s="12" t="s">
        <v>16</v>
      </c>
      <c r="D212" s="12" t="s">
        <v>222</v>
      </c>
      <c r="E212" s="12" t="s">
        <v>55</v>
      </c>
      <c r="F212" s="14">
        <v>2405000</v>
      </c>
      <c r="G212" s="14">
        <v>0</v>
      </c>
      <c r="H212" s="14"/>
      <c r="I212" s="14"/>
      <c r="J212" s="14"/>
      <c r="K212" s="14"/>
      <c r="L212" s="14"/>
      <c r="M212" s="14"/>
      <c r="N212" s="14"/>
      <c r="O212" s="14">
        <f t="shared" si="3"/>
        <v>2405000</v>
      </c>
    </row>
    <row r="213" spans="1:15" ht="15.75" x14ac:dyDescent="0.2">
      <c r="A213" s="13" t="s">
        <v>93</v>
      </c>
      <c r="B213" s="12" t="s">
        <v>90</v>
      </c>
      <c r="C213" s="12" t="s">
        <v>18</v>
      </c>
      <c r="D213" s="12" t="s">
        <v>0</v>
      </c>
      <c r="E213" s="12" t="s">
        <v>0</v>
      </c>
      <c r="F213" s="14">
        <v>107553602.45999999</v>
      </c>
      <c r="G213" s="14">
        <v>-1841657.8</v>
      </c>
      <c r="H213" s="14"/>
      <c r="I213" s="14"/>
      <c r="J213" s="14">
        <v>3370159.25</v>
      </c>
      <c r="K213" s="14"/>
      <c r="L213" s="14">
        <v>874300</v>
      </c>
      <c r="M213" s="14"/>
      <c r="N213" s="14">
        <v>612968.61</v>
      </c>
      <c r="O213" s="14">
        <f t="shared" si="3"/>
        <v>110569372.52</v>
      </c>
    </row>
    <row r="214" spans="1:15" s="33" customFormat="1" ht="110.25" x14ac:dyDescent="0.2">
      <c r="A214" s="15" t="s">
        <v>298</v>
      </c>
      <c r="B214" s="12" t="s">
        <v>90</v>
      </c>
      <c r="C214" s="12" t="s">
        <v>18</v>
      </c>
      <c r="D214" s="12" t="s">
        <v>299</v>
      </c>
      <c r="E214" s="12"/>
      <c r="F214" s="14"/>
      <c r="G214" s="14"/>
      <c r="H214" s="14"/>
      <c r="I214" s="14"/>
      <c r="J214" s="14"/>
      <c r="K214" s="14"/>
      <c r="L214" s="14"/>
      <c r="M214" s="14"/>
      <c r="N214" s="14">
        <v>408921.74</v>
      </c>
      <c r="O214" s="14">
        <f t="shared" si="3"/>
        <v>408921.74</v>
      </c>
    </row>
    <row r="215" spans="1:15" s="33" customFormat="1" ht="63" x14ac:dyDescent="0.2">
      <c r="A215" s="15" t="s">
        <v>52</v>
      </c>
      <c r="B215" s="12" t="s">
        <v>90</v>
      </c>
      <c r="C215" s="12" t="s">
        <v>18</v>
      </c>
      <c r="D215" s="12" t="s">
        <v>299</v>
      </c>
      <c r="E215" s="12">
        <v>600</v>
      </c>
      <c r="F215" s="14"/>
      <c r="G215" s="14"/>
      <c r="H215" s="14"/>
      <c r="I215" s="14"/>
      <c r="J215" s="14"/>
      <c r="K215" s="14"/>
      <c r="L215" s="14"/>
      <c r="M215" s="14"/>
      <c r="N215" s="14">
        <v>408921.74</v>
      </c>
      <c r="O215" s="14">
        <f t="shared" si="3"/>
        <v>408921.74</v>
      </c>
    </row>
    <row r="216" spans="1:15" s="33" customFormat="1" ht="15.75" x14ac:dyDescent="0.2">
      <c r="A216" s="15" t="s">
        <v>54</v>
      </c>
      <c r="B216" s="12" t="s">
        <v>90</v>
      </c>
      <c r="C216" s="12" t="s">
        <v>18</v>
      </c>
      <c r="D216" s="12" t="s">
        <v>299</v>
      </c>
      <c r="E216" s="12">
        <v>610</v>
      </c>
      <c r="F216" s="14"/>
      <c r="G216" s="14"/>
      <c r="H216" s="14"/>
      <c r="I216" s="14"/>
      <c r="J216" s="14"/>
      <c r="K216" s="14"/>
      <c r="L216" s="14"/>
      <c r="M216" s="14"/>
      <c r="N216" s="14">
        <v>408921.74</v>
      </c>
      <c r="O216" s="14">
        <f t="shared" si="3"/>
        <v>408921.74</v>
      </c>
    </row>
    <row r="217" spans="1:15" ht="157.5" x14ac:dyDescent="0.2">
      <c r="A217" s="15" t="s">
        <v>147</v>
      </c>
      <c r="B217" s="12" t="s">
        <v>90</v>
      </c>
      <c r="C217" s="12" t="s">
        <v>18</v>
      </c>
      <c r="D217" s="12" t="s">
        <v>223</v>
      </c>
      <c r="E217" s="16" t="s">
        <v>0</v>
      </c>
      <c r="F217" s="14">
        <v>71288508</v>
      </c>
      <c r="G217" s="14">
        <v>0</v>
      </c>
      <c r="H217" s="14"/>
      <c r="I217" s="14"/>
      <c r="J217" s="14"/>
      <c r="K217" s="14"/>
      <c r="L217" s="14"/>
      <c r="M217" s="14"/>
      <c r="N217" s="14">
        <v>3080613</v>
      </c>
      <c r="O217" s="14">
        <f t="shared" si="3"/>
        <v>74369121</v>
      </c>
    </row>
    <row r="218" spans="1:15" ht="63" x14ac:dyDescent="0.2">
      <c r="A218" s="15" t="s">
        <v>52</v>
      </c>
      <c r="B218" s="12" t="s">
        <v>90</v>
      </c>
      <c r="C218" s="12" t="s">
        <v>18</v>
      </c>
      <c r="D218" s="12" t="s">
        <v>223</v>
      </c>
      <c r="E218" s="12" t="s">
        <v>53</v>
      </c>
      <c r="F218" s="14">
        <v>71288508</v>
      </c>
      <c r="G218" s="14">
        <v>0</v>
      </c>
      <c r="H218" s="14"/>
      <c r="I218" s="14"/>
      <c r="J218" s="14"/>
      <c r="K218" s="14"/>
      <c r="L218" s="14"/>
      <c r="M218" s="14"/>
      <c r="N218" s="14">
        <v>3080613</v>
      </c>
      <c r="O218" s="14">
        <f t="shared" si="3"/>
        <v>74369121</v>
      </c>
    </row>
    <row r="219" spans="1:15" ht="15.75" x14ac:dyDescent="0.2">
      <c r="A219" s="15" t="s">
        <v>54</v>
      </c>
      <c r="B219" s="12" t="s">
        <v>90</v>
      </c>
      <c r="C219" s="12" t="s">
        <v>18</v>
      </c>
      <c r="D219" s="12" t="s">
        <v>223</v>
      </c>
      <c r="E219" s="12" t="s">
        <v>55</v>
      </c>
      <c r="F219" s="14">
        <v>71288508</v>
      </c>
      <c r="G219" s="14">
        <v>0</v>
      </c>
      <c r="H219" s="14"/>
      <c r="I219" s="14"/>
      <c r="J219" s="14"/>
      <c r="K219" s="14"/>
      <c r="L219" s="14"/>
      <c r="M219" s="14"/>
      <c r="N219" s="14">
        <v>3080613</v>
      </c>
      <c r="O219" s="14">
        <f t="shared" si="3"/>
        <v>74369121</v>
      </c>
    </row>
    <row r="220" spans="1:15" ht="94.5" x14ac:dyDescent="0.2">
      <c r="A220" s="15" t="s">
        <v>158</v>
      </c>
      <c r="B220" s="12" t="s">
        <v>90</v>
      </c>
      <c r="C220" s="12" t="s">
        <v>18</v>
      </c>
      <c r="D220" s="12" t="s">
        <v>224</v>
      </c>
      <c r="E220" s="16" t="s">
        <v>0</v>
      </c>
      <c r="F220" s="14">
        <v>6327720</v>
      </c>
      <c r="G220" s="14">
        <v>0</v>
      </c>
      <c r="H220" s="14"/>
      <c r="I220" s="14"/>
      <c r="J220" s="14"/>
      <c r="K220" s="14"/>
      <c r="L220" s="14"/>
      <c r="M220" s="14"/>
      <c r="N220" s="14">
        <v>-259000</v>
      </c>
      <c r="O220" s="14">
        <f t="shared" si="3"/>
        <v>6068720</v>
      </c>
    </row>
    <row r="221" spans="1:15" ht="63" x14ac:dyDescent="0.2">
      <c r="A221" s="15" t="s">
        <v>52</v>
      </c>
      <c r="B221" s="12" t="s">
        <v>90</v>
      </c>
      <c r="C221" s="12" t="s">
        <v>18</v>
      </c>
      <c r="D221" s="12" t="s">
        <v>224</v>
      </c>
      <c r="E221" s="12" t="s">
        <v>53</v>
      </c>
      <c r="F221" s="14">
        <v>6327720</v>
      </c>
      <c r="G221" s="14">
        <v>0</v>
      </c>
      <c r="H221" s="14"/>
      <c r="I221" s="14"/>
      <c r="J221" s="14"/>
      <c r="K221" s="14"/>
      <c r="L221" s="14"/>
      <c r="M221" s="14"/>
      <c r="N221" s="14">
        <v>-259000</v>
      </c>
      <c r="O221" s="14">
        <f t="shared" si="3"/>
        <v>6068720</v>
      </c>
    </row>
    <row r="222" spans="1:15" ht="15.75" x14ac:dyDescent="0.2">
      <c r="A222" s="15" t="s">
        <v>54</v>
      </c>
      <c r="B222" s="12" t="s">
        <v>90</v>
      </c>
      <c r="C222" s="12" t="s">
        <v>18</v>
      </c>
      <c r="D222" s="12" t="s">
        <v>224</v>
      </c>
      <c r="E222" s="12" t="s">
        <v>55</v>
      </c>
      <c r="F222" s="14">
        <v>6327720</v>
      </c>
      <c r="G222" s="14">
        <v>0</v>
      </c>
      <c r="H222" s="14"/>
      <c r="I222" s="14"/>
      <c r="J222" s="14"/>
      <c r="K222" s="14"/>
      <c r="L222" s="14"/>
      <c r="M222" s="14"/>
      <c r="N222" s="14">
        <v>-259000</v>
      </c>
      <c r="O222" s="14">
        <f t="shared" si="3"/>
        <v>6068720</v>
      </c>
    </row>
    <row r="223" spans="1:15" ht="15.75" x14ac:dyDescent="0.2">
      <c r="A223" s="15" t="s">
        <v>94</v>
      </c>
      <c r="B223" s="12" t="s">
        <v>90</v>
      </c>
      <c r="C223" s="12" t="s">
        <v>18</v>
      </c>
      <c r="D223" s="12" t="s">
        <v>225</v>
      </c>
      <c r="E223" s="16" t="s">
        <v>0</v>
      </c>
      <c r="F223" s="14">
        <v>17955190.579999998</v>
      </c>
      <c r="G223" s="14">
        <v>-2056487.8</v>
      </c>
      <c r="H223" s="14"/>
      <c r="I223" s="14"/>
      <c r="J223" s="14"/>
      <c r="K223" s="14"/>
      <c r="L223" s="14">
        <v>874300</v>
      </c>
      <c r="M223" s="14"/>
      <c r="N223" s="14">
        <v>650000</v>
      </c>
      <c r="O223" s="14">
        <f t="shared" si="3"/>
        <v>17423002.779999997</v>
      </c>
    </row>
    <row r="224" spans="1:15" ht="63" x14ac:dyDescent="0.2">
      <c r="A224" s="15" t="s">
        <v>52</v>
      </c>
      <c r="B224" s="12" t="s">
        <v>90</v>
      </c>
      <c r="C224" s="12" t="s">
        <v>18</v>
      </c>
      <c r="D224" s="12" t="s">
        <v>225</v>
      </c>
      <c r="E224" s="12" t="s">
        <v>53</v>
      </c>
      <c r="F224" s="14">
        <v>17955190.579999998</v>
      </c>
      <c r="G224" s="14">
        <v>-2056487.8</v>
      </c>
      <c r="H224" s="14"/>
      <c r="I224" s="14"/>
      <c r="J224" s="14"/>
      <c r="K224" s="14"/>
      <c r="L224" s="14">
        <v>874300</v>
      </c>
      <c r="M224" s="14"/>
      <c r="N224" s="14">
        <v>650000</v>
      </c>
      <c r="O224" s="14">
        <f t="shared" si="3"/>
        <v>17423002.779999997</v>
      </c>
    </row>
    <row r="225" spans="1:15" ht="15.75" x14ac:dyDescent="0.2">
      <c r="A225" s="15" t="s">
        <v>54</v>
      </c>
      <c r="B225" s="12" t="s">
        <v>90</v>
      </c>
      <c r="C225" s="12" t="s">
        <v>18</v>
      </c>
      <c r="D225" s="12" t="s">
        <v>225</v>
      </c>
      <c r="E225" s="12" t="s">
        <v>55</v>
      </c>
      <c r="F225" s="14">
        <v>17955190.579999998</v>
      </c>
      <c r="G225" s="14">
        <v>-2056487.8</v>
      </c>
      <c r="H225" s="14"/>
      <c r="I225" s="14"/>
      <c r="J225" s="14"/>
      <c r="K225" s="14"/>
      <c r="L225" s="14">
        <v>874300</v>
      </c>
      <c r="M225" s="14"/>
      <c r="N225" s="14">
        <v>650000</v>
      </c>
      <c r="O225" s="14">
        <f t="shared" si="3"/>
        <v>17423002.779999997</v>
      </c>
    </row>
    <row r="226" spans="1:15" ht="78.75" x14ac:dyDescent="0.2">
      <c r="A226" s="15" t="s">
        <v>159</v>
      </c>
      <c r="B226" s="12" t="s">
        <v>90</v>
      </c>
      <c r="C226" s="12" t="s">
        <v>18</v>
      </c>
      <c r="D226" s="12" t="s">
        <v>226</v>
      </c>
      <c r="E226" s="16" t="s">
        <v>0</v>
      </c>
      <c r="F226" s="14">
        <v>8714959.1400000006</v>
      </c>
      <c r="G226" s="14">
        <v>0</v>
      </c>
      <c r="H226" s="14"/>
      <c r="I226" s="14"/>
      <c r="J226" s="14"/>
      <c r="K226" s="14"/>
      <c r="L226" s="14"/>
      <c r="M226" s="14"/>
      <c r="N226" s="14">
        <v>-3267566.13</v>
      </c>
      <c r="O226" s="14">
        <f t="shared" si="3"/>
        <v>5447393.0100000007</v>
      </c>
    </row>
    <row r="227" spans="1:15" ht="63" x14ac:dyDescent="0.2">
      <c r="A227" s="15" t="s">
        <v>52</v>
      </c>
      <c r="B227" s="12" t="s">
        <v>90</v>
      </c>
      <c r="C227" s="12" t="s">
        <v>18</v>
      </c>
      <c r="D227" s="12" t="s">
        <v>226</v>
      </c>
      <c r="E227" s="12" t="s">
        <v>53</v>
      </c>
      <c r="F227" s="14">
        <v>8714959.1400000006</v>
      </c>
      <c r="G227" s="14">
        <v>0</v>
      </c>
      <c r="H227" s="14"/>
      <c r="I227" s="14"/>
      <c r="J227" s="14"/>
      <c r="K227" s="14"/>
      <c r="L227" s="14"/>
      <c r="M227" s="14"/>
      <c r="N227" s="14">
        <v>-3267566.13</v>
      </c>
      <c r="O227" s="14">
        <f t="shared" si="3"/>
        <v>5447393.0100000007</v>
      </c>
    </row>
    <row r="228" spans="1:15" ht="15.75" x14ac:dyDescent="0.2">
      <c r="A228" s="15" t="s">
        <v>54</v>
      </c>
      <c r="B228" s="12" t="s">
        <v>90</v>
      </c>
      <c r="C228" s="12" t="s">
        <v>18</v>
      </c>
      <c r="D228" s="12" t="s">
        <v>226</v>
      </c>
      <c r="E228" s="12" t="s">
        <v>55</v>
      </c>
      <c r="F228" s="14">
        <v>8714959.1400000006</v>
      </c>
      <c r="G228" s="14">
        <v>0</v>
      </c>
      <c r="H228" s="14"/>
      <c r="I228" s="14"/>
      <c r="J228" s="14"/>
      <c r="K228" s="14"/>
      <c r="L228" s="14"/>
      <c r="M228" s="14"/>
      <c r="N228" s="14">
        <v>-3267566.13</v>
      </c>
      <c r="O228" s="14">
        <f t="shared" si="3"/>
        <v>5447393.0100000007</v>
      </c>
    </row>
    <row r="229" spans="1:15" ht="47.25" x14ac:dyDescent="0.2">
      <c r="A229" s="15" t="s">
        <v>144</v>
      </c>
      <c r="B229" s="12" t="s">
        <v>90</v>
      </c>
      <c r="C229" s="12" t="s">
        <v>18</v>
      </c>
      <c r="D229" s="12" t="s">
        <v>222</v>
      </c>
      <c r="E229" s="16" t="s">
        <v>0</v>
      </c>
      <c r="F229" s="14">
        <v>2773750.54</v>
      </c>
      <c r="G229" s="14">
        <v>0</v>
      </c>
      <c r="H229" s="14"/>
      <c r="I229" s="14"/>
      <c r="J229" s="14"/>
      <c r="K229" s="14"/>
      <c r="L229" s="14"/>
      <c r="M229" s="14"/>
      <c r="N229" s="14"/>
      <c r="O229" s="14">
        <f t="shared" si="3"/>
        <v>2773750.54</v>
      </c>
    </row>
    <row r="230" spans="1:15" ht="63" x14ac:dyDescent="0.2">
      <c r="A230" s="15" t="s">
        <v>52</v>
      </c>
      <c r="B230" s="12" t="s">
        <v>90</v>
      </c>
      <c r="C230" s="12" t="s">
        <v>18</v>
      </c>
      <c r="D230" s="12" t="s">
        <v>222</v>
      </c>
      <c r="E230" s="12" t="s">
        <v>53</v>
      </c>
      <c r="F230" s="14">
        <v>2773750.54</v>
      </c>
      <c r="G230" s="14">
        <v>0</v>
      </c>
      <c r="H230" s="14"/>
      <c r="I230" s="14"/>
      <c r="J230" s="14"/>
      <c r="K230" s="14"/>
      <c r="L230" s="14"/>
      <c r="M230" s="14"/>
      <c r="N230" s="14"/>
      <c r="O230" s="14">
        <f t="shared" si="3"/>
        <v>2773750.54</v>
      </c>
    </row>
    <row r="231" spans="1:15" ht="15.75" x14ac:dyDescent="0.2">
      <c r="A231" s="15" t="s">
        <v>54</v>
      </c>
      <c r="B231" s="12" t="s">
        <v>90</v>
      </c>
      <c r="C231" s="12" t="s">
        <v>18</v>
      </c>
      <c r="D231" s="12" t="s">
        <v>222</v>
      </c>
      <c r="E231" s="12" t="s">
        <v>55</v>
      </c>
      <c r="F231" s="14">
        <v>2773750.54</v>
      </c>
      <c r="G231" s="14">
        <v>0</v>
      </c>
      <c r="H231" s="14"/>
      <c r="I231" s="14"/>
      <c r="J231" s="14"/>
      <c r="K231" s="14"/>
      <c r="L231" s="14"/>
      <c r="M231" s="14"/>
      <c r="N231" s="14"/>
      <c r="O231" s="14">
        <f t="shared" si="3"/>
        <v>2773750.54</v>
      </c>
    </row>
    <row r="232" spans="1:15" s="26" customFormat="1" ht="63" x14ac:dyDescent="0.2">
      <c r="A232" s="20" t="s">
        <v>285</v>
      </c>
      <c r="B232" s="1" t="s">
        <v>90</v>
      </c>
      <c r="C232" s="1" t="s">
        <v>18</v>
      </c>
      <c r="D232" s="1" t="s">
        <v>286</v>
      </c>
      <c r="E232" s="21" t="s">
        <v>0</v>
      </c>
      <c r="F232" s="14"/>
      <c r="G232" s="14"/>
      <c r="H232" s="14"/>
      <c r="I232" s="14"/>
      <c r="J232" s="14">
        <v>1084989.25</v>
      </c>
      <c r="K232" s="14"/>
      <c r="L232" s="14"/>
      <c r="M232" s="14"/>
      <c r="N232" s="14"/>
      <c r="O232" s="14">
        <f t="shared" si="3"/>
        <v>1084989.25</v>
      </c>
    </row>
    <row r="233" spans="1:15" s="26" customFormat="1" ht="63" x14ac:dyDescent="0.2">
      <c r="A233" s="20" t="s">
        <v>52</v>
      </c>
      <c r="B233" s="1" t="s">
        <v>90</v>
      </c>
      <c r="C233" s="1" t="s">
        <v>18</v>
      </c>
      <c r="D233" s="1" t="s">
        <v>286</v>
      </c>
      <c r="E233" s="1" t="s">
        <v>53</v>
      </c>
      <c r="F233" s="14"/>
      <c r="G233" s="14"/>
      <c r="H233" s="14"/>
      <c r="I233" s="14"/>
      <c r="J233" s="14">
        <v>1084989.25</v>
      </c>
      <c r="K233" s="14"/>
      <c r="L233" s="14"/>
      <c r="M233" s="14"/>
      <c r="N233" s="14"/>
      <c r="O233" s="14">
        <f t="shared" si="3"/>
        <v>1084989.25</v>
      </c>
    </row>
    <row r="234" spans="1:15" s="26" customFormat="1" ht="15.75" x14ac:dyDescent="0.2">
      <c r="A234" s="20" t="s">
        <v>54</v>
      </c>
      <c r="B234" s="1" t="s">
        <v>90</v>
      </c>
      <c r="C234" s="1" t="s">
        <v>18</v>
      </c>
      <c r="D234" s="1" t="s">
        <v>286</v>
      </c>
      <c r="E234" s="1" t="s">
        <v>55</v>
      </c>
      <c r="F234" s="14"/>
      <c r="G234" s="14"/>
      <c r="H234" s="14"/>
      <c r="I234" s="14"/>
      <c r="J234" s="14">
        <v>1084989.25</v>
      </c>
      <c r="K234" s="14"/>
      <c r="L234" s="14"/>
      <c r="M234" s="14"/>
      <c r="N234" s="14"/>
      <c r="O234" s="14">
        <f t="shared" si="3"/>
        <v>1084989.25</v>
      </c>
    </row>
    <row r="235" spans="1:15" ht="78.75" x14ac:dyDescent="0.2">
      <c r="A235" s="15" t="s">
        <v>156</v>
      </c>
      <c r="B235" s="12" t="s">
        <v>90</v>
      </c>
      <c r="C235" s="12" t="s">
        <v>18</v>
      </c>
      <c r="D235" s="12" t="s">
        <v>227</v>
      </c>
      <c r="E235" s="16" t="s">
        <v>0</v>
      </c>
      <c r="F235" s="14">
        <v>157452.69</v>
      </c>
      <c r="G235" s="14">
        <v>0</v>
      </c>
      <c r="H235" s="14"/>
      <c r="I235" s="14"/>
      <c r="J235" s="14"/>
      <c r="K235" s="14"/>
      <c r="L235" s="14"/>
      <c r="M235" s="14"/>
      <c r="N235" s="14"/>
      <c r="O235" s="14">
        <f t="shared" si="3"/>
        <v>157452.69</v>
      </c>
    </row>
    <row r="236" spans="1:15" ht="63" x14ac:dyDescent="0.2">
      <c r="A236" s="15" t="s">
        <v>52</v>
      </c>
      <c r="B236" s="12" t="s">
        <v>90</v>
      </c>
      <c r="C236" s="12" t="s">
        <v>18</v>
      </c>
      <c r="D236" s="12" t="s">
        <v>227</v>
      </c>
      <c r="E236" s="12" t="s">
        <v>53</v>
      </c>
      <c r="F236" s="14">
        <v>157452.69</v>
      </c>
      <c r="G236" s="14">
        <v>0</v>
      </c>
      <c r="H236" s="14"/>
      <c r="I236" s="14"/>
      <c r="J236" s="14"/>
      <c r="K236" s="14"/>
      <c r="L236" s="14"/>
      <c r="M236" s="14"/>
      <c r="N236" s="14"/>
      <c r="O236" s="14">
        <f t="shared" si="3"/>
        <v>157452.69</v>
      </c>
    </row>
    <row r="237" spans="1:15" ht="15.75" x14ac:dyDescent="0.2">
      <c r="A237" s="15" t="s">
        <v>54</v>
      </c>
      <c r="B237" s="12" t="s">
        <v>90</v>
      </c>
      <c r="C237" s="12" t="s">
        <v>18</v>
      </c>
      <c r="D237" s="12" t="s">
        <v>227</v>
      </c>
      <c r="E237" s="12" t="s">
        <v>55</v>
      </c>
      <c r="F237" s="14">
        <v>157452.69</v>
      </c>
      <c r="G237" s="14">
        <v>0</v>
      </c>
      <c r="H237" s="14"/>
      <c r="I237" s="14"/>
      <c r="J237" s="14"/>
      <c r="K237" s="14"/>
      <c r="L237" s="14"/>
      <c r="M237" s="14"/>
      <c r="N237" s="14"/>
      <c r="O237" s="14">
        <f t="shared" si="3"/>
        <v>157452.69</v>
      </c>
    </row>
    <row r="238" spans="1:15" ht="63" x14ac:dyDescent="0.2">
      <c r="A238" s="15" t="s">
        <v>160</v>
      </c>
      <c r="B238" s="12" t="s">
        <v>90</v>
      </c>
      <c r="C238" s="12" t="s">
        <v>18</v>
      </c>
      <c r="D238" s="12" t="s">
        <v>228</v>
      </c>
      <c r="E238" s="16" t="s">
        <v>0</v>
      </c>
      <c r="F238" s="14">
        <v>336021.51</v>
      </c>
      <c r="G238" s="14">
        <v>0</v>
      </c>
      <c r="H238" s="14"/>
      <c r="I238" s="14"/>
      <c r="J238" s="14"/>
      <c r="K238" s="14"/>
      <c r="L238" s="14"/>
      <c r="M238" s="14"/>
      <c r="N238" s="14"/>
      <c r="O238" s="14">
        <f t="shared" si="3"/>
        <v>336021.51</v>
      </c>
    </row>
    <row r="239" spans="1:15" ht="63" x14ac:dyDescent="0.2">
      <c r="A239" s="15" t="s">
        <v>52</v>
      </c>
      <c r="B239" s="12" t="s">
        <v>90</v>
      </c>
      <c r="C239" s="12" t="s">
        <v>18</v>
      </c>
      <c r="D239" s="12" t="s">
        <v>228</v>
      </c>
      <c r="E239" s="12" t="s">
        <v>53</v>
      </c>
      <c r="F239" s="14">
        <v>336021.51</v>
      </c>
      <c r="G239" s="14">
        <v>0</v>
      </c>
      <c r="H239" s="14"/>
      <c r="I239" s="14"/>
      <c r="J239" s="14"/>
      <c r="K239" s="14"/>
      <c r="L239" s="14"/>
      <c r="M239" s="14"/>
      <c r="N239" s="14"/>
      <c r="O239" s="14">
        <f t="shared" si="3"/>
        <v>336021.51</v>
      </c>
    </row>
    <row r="240" spans="1:15" ht="15.75" x14ac:dyDescent="0.2">
      <c r="A240" s="15" t="s">
        <v>54</v>
      </c>
      <c r="B240" s="12" t="s">
        <v>90</v>
      </c>
      <c r="C240" s="12" t="s">
        <v>18</v>
      </c>
      <c r="D240" s="12" t="s">
        <v>228</v>
      </c>
      <c r="E240" s="12" t="s">
        <v>55</v>
      </c>
      <c r="F240" s="14">
        <v>336021.51</v>
      </c>
      <c r="G240" s="14">
        <v>0</v>
      </c>
      <c r="H240" s="14"/>
      <c r="I240" s="14"/>
      <c r="J240" s="14"/>
      <c r="K240" s="14"/>
      <c r="L240" s="14"/>
      <c r="M240" s="14"/>
      <c r="N240" s="14"/>
      <c r="O240" s="14">
        <f t="shared" si="3"/>
        <v>336021.51</v>
      </c>
    </row>
    <row r="241" spans="1:15" ht="63" x14ac:dyDescent="0.2">
      <c r="A241" s="15" t="s">
        <v>229</v>
      </c>
      <c r="B241" s="12" t="s">
        <v>90</v>
      </c>
      <c r="C241" s="12" t="s">
        <v>18</v>
      </c>
      <c r="D241" s="12" t="s">
        <v>230</v>
      </c>
      <c r="E241" s="16" t="s">
        <v>0</v>
      </c>
      <c r="F241" s="14">
        <v>0</v>
      </c>
      <c r="G241" s="14">
        <v>41580</v>
      </c>
      <c r="H241" s="14"/>
      <c r="I241" s="14"/>
      <c r="J241" s="14">
        <v>-41580</v>
      </c>
      <c r="K241" s="14"/>
      <c r="L241" s="14"/>
      <c r="M241" s="14"/>
      <c r="N241" s="14"/>
      <c r="O241" s="14">
        <f t="shared" si="3"/>
        <v>0</v>
      </c>
    </row>
    <row r="242" spans="1:15" ht="63" x14ac:dyDescent="0.2">
      <c r="A242" s="15" t="s">
        <v>52</v>
      </c>
      <c r="B242" s="12" t="s">
        <v>90</v>
      </c>
      <c r="C242" s="12" t="s">
        <v>18</v>
      </c>
      <c r="D242" s="12" t="s">
        <v>230</v>
      </c>
      <c r="E242" s="12" t="s">
        <v>53</v>
      </c>
      <c r="F242" s="14">
        <v>0</v>
      </c>
      <c r="G242" s="14">
        <v>41580</v>
      </c>
      <c r="H242" s="14"/>
      <c r="I242" s="14"/>
      <c r="J242" s="14">
        <v>-41580</v>
      </c>
      <c r="K242" s="14"/>
      <c r="L242" s="14"/>
      <c r="M242" s="14"/>
      <c r="N242" s="14"/>
      <c r="O242" s="14">
        <f t="shared" si="3"/>
        <v>0</v>
      </c>
    </row>
    <row r="243" spans="1:15" ht="15.75" x14ac:dyDescent="0.2">
      <c r="A243" s="15" t="s">
        <v>54</v>
      </c>
      <c r="B243" s="12" t="s">
        <v>90</v>
      </c>
      <c r="C243" s="12" t="s">
        <v>18</v>
      </c>
      <c r="D243" s="12" t="s">
        <v>230</v>
      </c>
      <c r="E243" s="12" t="s">
        <v>55</v>
      </c>
      <c r="F243" s="14">
        <v>0</v>
      </c>
      <c r="G243" s="14">
        <v>41580</v>
      </c>
      <c r="H243" s="14"/>
      <c r="I243" s="14"/>
      <c r="J243" s="14">
        <v>-41580</v>
      </c>
      <c r="K243" s="14"/>
      <c r="L243" s="14"/>
      <c r="M243" s="14"/>
      <c r="N243" s="14"/>
      <c r="O243" s="14">
        <f t="shared" si="3"/>
        <v>0</v>
      </c>
    </row>
    <row r="244" spans="1:15" ht="78.75" x14ac:dyDescent="0.2">
      <c r="A244" s="15" t="s">
        <v>287</v>
      </c>
      <c r="B244" s="12" t="s">
        <v>90</v>
      </c>
      <c r="C244" s="12" t="s">
        <v>18</v>
      </c>
      <c r="D244" s="12" t="s">
        <v>231</v>
      </c>
      <c r="E244" s="16" t="s">
        <v>0</v>
      </c>
      <c r="F244" s="14">
        <v>0</v>
      </c>
      <c r="G244" s="14">
        <v>173250</v>
      </c>
      <c r="H244" s="14"/>
      <c r="I244" s="14"/>
      <c r="J244" s="14">
        <v>2326750</v>
      </c>
      <c r="K244" s="14"/>
      <c r="L244" s="14"/>
      <c r="M244" s="14"/>
      <c r="N244" s="14"/>
      <c r="O244" s="14">
        <f t="shared" si="3"/>
        <v>2500000</v>
      </c>
    </row>
    <row r="245" spans="1:15" ht="63" x14ac:dyDescent="0.2">
      <c r="A245" s="15" t="s">
        <v>52</v>
      </c>
      <c r="B245" s="12" t="s">
        <v>90</v>
      </c>
      <c r="C245" s="12" t="s">
        <v>18</v>
      </c>
      <c r="D245" s="12" t="s">
        <v>231</v>
      </c>
      <c r="E245" s="12" t="s">
        <v>53</v>
      </c>
      <c r="F245" s="14">
        <v>0</v>
      </c>
      <c r="G245" s="14">
        <v>173250</v>
      </c>
      <c r="H245" s="14"/>
      <c r="I245" s="14"/>
      <c r="J245" s="14">
        <v>2326750</v>
      </c>
      <c r="K245" s="14"/>
      <c r="L245" s="14"/>
      <c r="M245" s="14"/>
      <c r="N245" s="14"/>
      <c r="O245" s="14">
        <f t="shared" si="3"/>
        <v>2500000</v>
      </c>
    </row>
    <row r="246" spans="1:15" ht="15.75" x14ac:dyDescent="0.2">
      <c r="A246" s="15" t="s">
        <v>54</v>
      </c>
      <c r="B246" s="12" t="s">
        <v>90</v>
      </c>
      <c r="C246" s="12" t="s">
        <v>18</v>
      </c>
      <c r="D246" s="12" t="s">
        <v>231</v>
      </c>
      <c r="E246" s="12" t="s">
        <v>55</v>
      </c>
      <c r="F246" s="14">
        <v>0</v>
      </c>
      <c r="G246" s="14">
        <v>173250</v>
      </c>
      <c r="H246" s="14"/>
      <c r="I246" s="14"/>
      <c r="J246" s="14">
        <v>2326750</v>
      </c>
      <c r="K246" s="14"/>
      <c r="L246" s="14"/>
      <c r="M246" s="14"/>
      <c r="N246" s="14"/>
      <c r="O246" s="14">
        <f t="shared" si="3"/>
        <v>2500000</v>
      </c>
    </row>
    <row r="247" spans="1:15" ht="15.75" x14ac:dyDescent="0.2">
      <c r="A247" s="13" t="s">
        <v>95</v>
      </c>
      <c r="B247" s="12" t="s">
        <v>90</v>
      </c>
      <c r="C247" s="12" t="s">
        <v>25</v>
      </c>
      <c r="D247" s="12" t="s">
        <v>0</v>
      </c>
      <c r="E247" s="12" t="s">
        <v>0</v>
      </c>
      <c r="F247" s="14">
        <v>16112236.689999999</v>
      </c>
      <c r="G247" s="14">
        <v>0</v>
      </c>
      <c r="H247" s="14"/>
      <c r="I247" s="14"/>
      <c r="J247" s="14"/>
      <c r="K247" s="14"/>
      <c r="L247" s="14">
        <v>-650000</v>
      </c>
      <c r="M247" s="14"/>
      <c r="N247" s="14"/>
      <c r="O247" s="14">
        <f t="shared" si="3"/>
        <v>15462236.689999999</v>
      </c>
    </row>
    <row r="248" spans="1:15" ht="31.5" x14ac:dyDescent="0.2">
      <c r="A248" s="15" t="s">
        <v>96</v>
      </c>
      <c r="B248" s="12" t="s">
        <v>90</v>
      </c>
      <c r="C248" s="12" t="s">
        <v>25</v>
      </c>
      <c r="D248" s="12" t="s">
        <v>232</v>
      </c>
      <c r="E248" s="16" t="s">
        <v>0</v>
      </c>
      <c r="F248" s="14">
        <v>16112236.689999999</v>
      </c>
      <c r="G248" s="14">
        <v>0</v>
      </c>
      <c r="H248" s="14"/>
      <c r="I248" s="14"/>
      <c r="J248" s="14"/>
      <c r="K248" s="14"/>
      <c r="L248" s="14">
        <v>-650000</v>
      </c>
      <c r="M248" s="14"/>
      <c r="N248" s="14"/>
      <c r="O248" s="14">
        <f t="shared" si="3"/>
        <v>15462236.689999999</v>
      </c>
    </row>
    <row r="249" spans="1:15" ht="63" x14ac:dyDescent="0.2">
      <c r="A249" s="15" t="s">
        <v>52</v>
      </c>
      <c r="B249" s="12" t="s">
        <v>90</v>
      </c>
      <c r="C249" s="12" t="s">
        <v>25</v>
      </c>
      <c r="D249" s="12" t="s">
        <v>232</v>
      </c>
      <c r="E249" s="12" t="s">
        <v>53</v>
      </c>
      <c r="F249" s="14">
        <v>16112236.689999999</v>
      </c>
      <c r="G249" s="14">
        <v>0</v>
      </c>
      <c r="H249" s="14"/>
      <c r="I249" s="14"/>
      <c r="J249" s="14"/>
      <c r="K249" s="14"/>
      <c r="L249" s="14">
        <v>-650000</v>
      </c>
      <c r="M249" s="14"/>
      <c r="N249" s="14"/>
      <c r="O249" s="14">
        <f t="shared" si="3"/>
        <v>15462236.689999999</v>
      </c>
    </row>
    <row r="250" spans="1:15" ht="15.75" x14ac:dyDescent="0.2">
      <c r="A250" s="15" t="s">
        <v>54</v>
      </c>
      <c r="B250" s="12" t="s">
        <v>90</v>
      </c>
      <c r="C250" s="12" t="s">
        <v>25</v>
      </c>
      <c r="D250" s="12" t="s">
        <v>232</v>
      </c>
      <c r="E250" s="12" t="s">
        <v>55</v>
      </c>
      <c r="F250" s="14">
        <v>16112236.689999999</v>
      </c>
      <c r="G250" s="14">
        <v>0</v>
      </c>
      <c r="H250" s="14"/>
      <c r="I250" s="14"/>
      <c r="J250" s="14"/>
      <c r="K250" s="14"/>
      <c r="L250" s="14">
        <v>-650000</v>
      </c>
      <c r="M250" s="14"/>
      <c r="N250" s="14"/>
      <c r="O250" s="14">
        <f t="shared" si="3"/>
        <v>15462236.689999999</v>
      </c>
    </row>
    <row r="251" spans="1:15" ht="15.75" x14ac:dyDescent="0.2">
      <c r="A251" s="13" t="s">
        <v>97</v>
      </c>
      <c r="B251" s="12" t="s">
        <v>90</v>
      </c>
      <c r="C251" s="12" t="s">
        <v>90</v>
      </c>
      <c r="D251" s="12" t="s">
        <v>0</v>
      </c>
      <c r="E251" s="12" t="s">
        <v>0</v>
      </c>
      <c r="F251" s="14">
        <v>748800</v>
      </c>
      <c r="G251" s="14">
        <v>160000</v>
      </c>
      <c r="H251" s="14"/>
      <c r="I251" s="14"/>
      <c r="J251" s="14"/>
      <c r="K251" s="14">
        <v>40000</v>
      </c>
      <c r="L251" s="14"/>
      <c r="M251" s="14"/>
      <c r="N251" s="14"/>
      <c r="O251" s="14">
        <f t="shared" si="3"/>
        <v>948800</v>
      </c>
    </row>
    <row r="252" spans="1:15" ht="31.5" x14ac:dyDescent="0.2">
      <c r="A252" s="15" t="s">
        <v>98</v>
      </c>
      <c r="B252" s="12" t="s">
        <v>90</v>
      </c>
      <c r="C252" s="12" t="s">
        <v>90</v>
      </c>
      <c r="D252" s="12" t="s">
        <v>233</v>
      </c>
      <c r="E252" s="16" t="s">
        <v>0</v>
      </c>
      <c r="F252" s="14">
        <v>748800</v>
      </c>
      <c r="G252" s="14">
        <v>0</v>
      </c>
      <c r="H252" s="14"/>
      <c r="I252" s="14"/>
      <c r="J252" s="14"/>
      <c r="K252" s="14"/>
      <c r="L252" s="14"/>
      <c r="M252" s="14"/>
      <c r="N252" s="14"/>
      <c r="O252" s="14">
        <f t="shared" si="3"/>
        <v>748800</v>
      </c>
    </row>
    <row r="253" spans="1:15" ht="63" x14ac:dyDescent="0.2">
      <c r="A253" s="15" t="s">
        <v>52</v>
      </c>
      <c r="B253" s="12" t="s">
        <v>90</v>
      </c>
      <c r="C253" s="12" t="s">
        <v>90</v>
      </c>
      <c r="D253" s="12" t="s">
        <v>233</v>
      </c>
      <c r="E253" s="12" t="s">
        <v>53</v>
      </c>
      <c r="F253" s="14">
        <v>748800</v>
      </c>
      <c r="G253" s="14">
        <v>0</v>
      </c>
      <c r="H253" s="14"/>
      <c r="I253" s="14"/>
      <c r="J253" s="14"/>
      <c r="K253" s="14"/>
      <c r="L253" s="14"/>
      <c r="M253" s="14"/>
      <c r="N253" s="14"/>
      <c r="O253" s="14">
        <f t="shared" si="3"/>
        <v>748800</v>
      </c>
    </row>
    <row r="254" spans="1:15" ht="15.75" x14ac:dyDescent="0.2">
      <c r="A254" s="15" t="s">
        <v>54</v>
      </c>
      <c r="B254" s="12" t="s">
        <v>90</v>
      </c>
      <c r="C254" s="12" t="s">
        <v>90</v>
      </c>
      <c r="D254" s="12" t="s">
        <v>233</v>
      </c>
      <c r="E254" s="12" t="s">
        <v>55</v>
      </c>
      <c r="F254" s="14">
        <v>748800</v>
      </c>
      <c r="G254" s="14">
        <v>0</v>
      </c>
      <c r="H254" s="14"/>
      <c r="I254" s="14"/>
      <c r="J254" s="14"/>
      <c r="K254" s="14"/>
      <c r="L254" s="14"/>
      <c r="M254" s="14"/>
      <c r="N254" s="14"/>
      <c r="O254" s="14">
        <f t="shared" si="3"/>
        <v>748800</v>
      </c>
    </row>
    <row r="255" spans="1:15" ht="47.25" x14ac:dyDescent="0.2">
      <c r="A255" s="15" t="s">
        <v>99</v>
      </c>
      <c r="B255" s="12" t="s">
        <v>90</v>
      </c>
      <c r="C255" s="12" t="s">
        <v>90</v>
      </c>
      <c r="D255" s="12" t="s">
        <v>234</v>
      </c>
      <c r="E255" s="16" t="s">
        <v>0</v>
      </c>
      <c r="F255" s="14">
        <v>0</v>
      </c>
      <c r="G255" s="14">
        <v>50000</v>
      </c>
      <c r="H255" s="14"/>
      <c r="I255" s="14"/>
      <c r="J255" s="14"/>
      <c r="K255" s="14"/>
      <c r="L255" s="14"/>
      <c r="M255" s="14"/>
      <c r="N255" s="14"/>
      <c r="O255" s="14">
        <f t="shared" si="3"/>
        <v>50000</v>
      </c>
    </row>
    <row r="256" spans="1:15" ht="47.25" x14ac:dyDescent="0.2">
      <c r="A256" s="15" t="s">
        <v>28</v>
      </c>
      <c r="B256" s="12" t="s">
        <v>90</v>
      </c>
      <c r="C256" s="12" t="s">
        <v>90</v>
      </c>
      <c r="D256" s="12" t="s">
        <v>234</v>
      </c>
      <c r="E256" s="12" t="s">
        <v>29</v>
      </c>
      <c r="F256" s="14">
        <v>0</v>
      </c>
      <c r="G256" s="14">
        <v>45000</v>
      </c>
      <c r="H256" s="14"/>
      <c r="I256" s="14"/>
      <c r="J256" s="14"/>
      <c r="K256" s="14"/>
      <c r="L256" s="14"/>
      <c r="M256" s="14"/>
      <c r="N256" s="14"/>
      <c r="O256" s="14">
        <f t="shared" si="3"/>
        <v>45000</v>
      </c>
    </row>
    <row r="257" spans="1:15" ht="47.25" x14ac:dyDescent="0.2">
      <c r="A257" s="15" t="s">
        <v>30</v>
      </c>
      <c r="B257" s="12" t="s">
        <v>90</v>
      </c>
      <c r="C257" s="12" t="s">
        <v>90</v>
      </c>
      <c r="D257" s="12" t="s">
        <v>234</v>
      </c>
      <c r="E257" s="12" t="s">
        <v>31</v>
      </c>
      <c r="F257" s="14">
        <v>0</v>
      </c>
      <c r="G257" s="14">
        <v>45000</v>
      </c>
      <c r="H257" s="14"/>
      <c r="I257" s="14"/>
      <c r="J257" s="14"/>
      <c r="K257" s="14"/>
      <c r="L257" s="14"/>
      <c r="M257" s="14"/>
      <c r="N257" s="14"/>
      <c r="O257" s="14">
        <f t="shared" si="3"/>
        <v>45000</v>
      </c>
    </row>
    <row r="258" spans="1:15" ht="31.5" x14ac:dyDescent="0.2">
      <c r="A258" s="15" t="s">
        <v>100</v>
      </c>
      <c r="B258" s="12" t="s">
        <v>90</v>
      </c>
      <c r="C258" s="12" t="s">
        <v>90</v>
      </c>
      <c r="D258" s="12" t="s">
        <v>234</v>
      </c>
      <c r="E258" s="12" t="s">
        <v>101</v>
      </c>
      <c r="F258" s="14">
        <v>0</v>
      </c>
      <c r="G258" s="14">
        <v>5000</v>
      </c>
      <c r="H258" s="14"/>
      <c r="I258" s="14"/>
      <c r="J258" s="14"/>
      <c r="K258" s="14"/>
      <c r="L258" s="14"/>
      <c r="M258" s="14"/>
      <c r="N258" s="14"/>
      <c r="O258" s="14">
        <f t="shared" si="3"/>
        <v>5000</v>
      </c>
    </row>
    <row r="259" spans="1:15" ht="15.75" x14ac:dyDescent="0.2">
      <c r="A259" s="15" t="s">
        <v>102</v>
      </c>
      <c r="B259" s="12" t="s">
        <v>90</v>
      </c>
      <c r="C259" s="12" t="s">
        <v>90</v>
      </c>
      <c r="D259" s="12" t="s">
        <v>234</v>
      </c>
      <c r="E259" s="12" t="s">
        <v>103</v>
      </c>
      <c r="F259" s="14">
        <v>0</v>
      </c>
      <c r="G259" s="14">
        <v>5000</v>
      </c>
      <c r="H259" s="14"/>
      <c r="I259" s="14"/>
      <c r="J259" s="14"/>
      <c r="K259" s="14"/>
      <c r="L259" s="14"/>
      <c r="M259" s="14"/>
      <c r="N259" s="14"/>
      <c r="O259" s="14">
        <f t="shared" si="3"/>
        <v>5000</v>
      </c>
    </row>
    <row r="260" spans="1:15" ht="31.5" x14ac:dyDescent="0.2">
      <c r="A260" s="15" t="s">
        <v>104</v>
      </c>
      <c r="B260" s="12" t="s">
        <v>90</v>
      </c>
      <c r="C260" s="12" t="s">
        <v>90</v>
      </c>
      <c r="D260" s="12" t="s">
        <v>235</v>
      </c>
      <c r="E260" s="16" t="s">
        <v>0</v>
      </c>
      <c r="F260" s="14">
        <v>0</v>
      </c>
      <c r="G260" s="14">
        <v>110000</v>
      </c>
      <c r="H260" s="14"/>
      <c r="I260" s="14"/>
      <c r="J260" s="14"/>
      <c r="K260" s="14">
        <v>40000</v>
      </c>
      <c r="L260" s="14"/>
      <c r="M260" s="14"/>
      <c r="N260" s="14"/>
      <c r="O260" s="14">
        <f t="shared" si="3"/>
        <v>150000</v>
      </c>
    </row>
    <row r="261" spans="1:15" ht="47.25" x14ac:dyDescent="0.2">
      <c r="A261" s="15" t="s">
        <v>28</v>
      </c>
      <c r="B261" s="12" t="s">
        <v>90</v>
      </c>
      <c r="C261" s="12" t="s">
        <v>90</v>
      </c>
      <c r="D261" s="12" t="s">
        <v>235</v>
      </c>
      <c r="E261" s="12" t="s">
        <v>29</v>
      </c>
      <c r="F261" s="14">
        <v>0</v>
      </c>
      <c r="G261" s="14">
        <v>100000</v>
      </c>
      <c r="H261" s="14"/>
      <c r="I261" s="14"/>
      <c r="J261" s="14"/>
      <c r="K261" s="14">
        <v>40000</v>
      </c>
      <c r="L261" s="14"/>
      <c r="M261" s="14"/>
      <c r="N261" s="14"/>
      <c r="O261" s="14">
        <f t="shared" si="3"/>
        <v>140000</v>
      </c>
    </row>
    <row r="262" spans="1:15" ht="47.25" x14ac:dyDescent="0.2">
      <c r="A262" s="15" t="s">
        <v>30</v>
      </c>
      <c r="B262" s="12" t="s">
        <v>90</v>
      </c>
      <c r="C262" s="12" t="s">
        <v>90</v>
      </c>
      <c r="D262" s="12" t="s">
        <v>235</v>
      </c>
      <c r="E262" s="12" t="s">
        <v>31</v>
      </c>
      <c r="F262" s="14">
        <v>0</v>
      </c>
      <c r="G262" s="14">
        <v>100000</v>
      </c>
      <c r="H262" s="14"/>
      <c r="I262" s="14"/>
      <c r="J262" s="14"/>
      <c r="K262" s="14">
        <v>40000</v>
      </c>
      <c r="L262" s="14"/>
      <c r="M262" s="14"/>
      <c r="N262" s="14"/>
      <c r="O262" s="14">
        <f t="shared" si="3"/>
        <v>140000</v>
      </c>
    </row>
    <row r="263" spans="1:15" ht="31.5" x14ac:dyDescent="0.2">
      <c r="A263" s="15" t="s">
        <v>100</v>
      </c>
      <c r="B263" s="12" t="s">
        <v>90</v>
      </c>
      <c r="C263" s="12" t="s">
        <v>90</v>
      </c>
      <c r="D263" s="12" t="s">
        <v>235</v>
      </c>
      <c r="E263" s="12" t="s">
        <v>101</v>
      </c>
      <c r="F263" s="14">
        <v>0</v>
      </c>
      <c r="G263" s="14">
        <v>10000</v>
      </c>
      <c r="H263" s="14"/>
      <c r="I263" s="14"/>
      <c r="J263" s="14"/>
      <c r="K263" s="14"/>
      <c r="L263" s="14"/>
      <c r="M263" s="14"/>
      <c r="N263" s="14"/>
      <c r="O263" s="14">
        <f t="shared" si="3"/>
        <v>10000</v>
      </c>
    </row>
    <row r="264" spans="1:15" ht="15.75" x14ac:dyDescent="0.2">
      <c r="A264" s="15" t="s">
        <v>102</v>
      </c>
      <c r="B264" s="12" t="s">
        <v>90</v>
      </c>
      <c r="C264" s="12" t="s">
        <v>90</v>
      </c>
      <c r="D264" s="12" t="s">
        <v>235</v>
      </c>
      <c r="E264" s="12" t="s">
        <v>103</v>
      </c>
      <c r="F264" s="14">
        <v>0</v>
      </c>
      <c r="G264" s="14">
        <v>10000</v>
      </c>
      <c r="H264" s="14"/>
      <c r="I264" s="14"/>
      <c r="J264" s="14"/>
      <c r="K264" s="14"/>
      <c r="L264" s="14"/>
      <c r="M264" s="14"/>
      <c r="N264" s="14"/>
      <c r="O264" s="14">
        <f t="shared" si="3"/>
        <v>10000</v>
      </c>
    </row>
    <row r="265" spans="1:15" ht="31.5" x14ac:dyDescent="0.2">
      <c r="A265" s="13" t="s">
        <v>105</v>
      </c>
      <c r="B265" s="12" t="s">
        <v>90</v>
      </c>
      <c r="C265" s="12" t="s">
        <v>59</v>
      </c>
      <c r="D265" s="12" t="s">
        <v>0</v>
      </c>
      <c r="E265" s="12" t="s">
        <v>0</v>
      </c>
      <c r="F265" s="14">
        <v>16567658.92</v>
      </c>
      <c r="G265" s="14">
        <v>915000</v>
      </c>
      <c r="H265" s="14"/>
      <c r="I265" s="14"/>
      <c r="J265" s="14">
        <v>136827.62</v>
      </c>
      <c r="K265" s="14"/>
      <c r="L265" s="14">
        <v>353057</v>
      </c>
      <c r="M265" s="14"/>
      <c r="N265" s="14">
        <v>13800</v>
      </c>
      <c r="O265" s="14">
        <f t="shared" si="3"/>
        <v>17986343.540000003</v>
      </c>
    </row>
    <row r="266" spans="1:15" ht="47.25" x14ac:dyDescent="0.2">
      <c r="A266" s="15" t="s">
        <v>26</v>
      </c>
      <c r="B266" s="12" t="s">
        <v>90</v>
      </c>
      <c r="C266" s="12" t="s">
        <v>59</v>
      </c>
      <c r="D266" s="12" t="s">
        <v>236</v>
      </c>
      <c r="E266" s="16" t="s">
        <v>0</v>
      </c>
      <c r="F266" s="14">
        <v>1106700</v>
      </c>
      <c r="G266" s="14">
        <v>0</v>
      </c>
      <c r="H266" s="14"/>
      <c r="I266" s="14"/>
      <c r="J266" s="14"/>
      <c r="K266" s="14"/>
      <c r="L266" s="14"/>
      <c r="M266" s="14"/>
      <c r="N266" s="14"/>
      <c r="O266" s="14">
        <f t="shared" ref="O266:O329" si="4">SUM(F266:N266)</f>
        <v>1106700</v>
      </c>
    </row>
    <row r="267" spans="1:15" ht="110.25" x14ac:dyDescent="0.2">
      <c r="A267" s="15" t="s">
        <v>20</v>
      </c>
      <c r="B267" s="12" t="s">
        <v>90</v>
      </c>
      <c r="C267" s="12" t="s">
        <v>59</v>
      </c>
      <c r="D267" s="12" t="s">
        <v>236</v>
      </c>
      <c r="E267" s="12" t="s">
        <v>21</v>
      </c>
      <c r="F267" s="14">
        <v>1106700</v>
      </c>
      <c r="G267" s="14">
        <v>0</v>
      </c>
      <c r="H267" s="14"/>
      <c r="I267" s="14"/>
      <c r="J267" s="14"/>
      <c r="K267" s="14"/>
      <c r="L267" s="14"/>
      <c r="M267" s="14"/>
      <c r="N267" s="14"/>
      <c r="O267" s="14">
        <f t="shared" si="4"/>
        <v>1106700</v>
      </c>
    </row>
    <row r="268" spans="1:15" ht="47.25" x14ac:dyDescent="0.2">
      <c r="A268" s="15" t="s">
        <v>22</v>
      </c>
      <c r="B268" s="12" t="s">
        <v>90</v>
      </c>
      <c r="C268" s="12" t="s">
        <v>59</v>
      </c>
      <c r="D268" s="12" t="s">
        <v>236</v>
      </c>
      <c r="E268" s="12" t="s">
        <v>23</v>
      </c>
      <c r="F268" s="14">
        <v>1106700</v>
      </c>
      <c r="G268" s="14">
        <v>0</v>
      </c>
      <c r="H268" s="14"/>
      <c r="I268" s="14"/>
      <c r="J268" s="14"/>
      <c r="K268" s="14"/>
      <c r="L268" s="14"/>
      <c r="M268" s="14"/>
      <c r="N268" s="14"/>
      <c r="O268" s="14">
        <f t="shared" si="4"/>
        <v>1106700</v>
      </c>
    </row>
    <row r="269" spans="1:15" ht="63" x14ac:dyDescent="0.2">
      <c r="A269" s="15" t="s">
        <v>106</v>
      </c>
      <c r="B269" s="12" t="s">
        <v>90</v>
      </c>
      <c r="C269" s="12" t="s">
        <v>59</v>
      </c>
      <c r="D269" s="12" t="s">
        <v>237</v>
      </c>
      <c r="E269" s="16" t="s">
        <v>0</v>
      </c>
      <c r="F269" s="14">
        <v>12920536.039999999</v>
      </c>
      <c r="G269" s="14">
        <v>100000</v>
      </c>
      <c r="H269" s="14"/>
      <c r="I269" s="14"/>
      <c r="J269" s="14">
        <v>102740</v>
      </c>
      <c r="K269" s="14"/>
      <c r="L269" s="14">
        <v>353057</v>
      </c>
      <c r="M269" s="14"/>
      <c r="N269" s="14">
        <v>150000</v>
      </c>
      <c r="O269" s="14">
        <f t="shared" si="4"/>
        <v>13626333.039999999</v>
      </c>
    </row>
    <row r="270" spans="1:15" ht="110.25" x14ac:dyDescent="0.2">
      <c r="A270" s="15" t="s">
        <v>20</v>
      </c>
      <c r="B270" s="12" t="s">
        <v>90</v>
      </c>
      <c r="C270" s="12" t="s">
        <v>59</v>
      </c>
      <c r="D270" s="12" t="s">
        <v>237</v>
      </c>
      <c r="E270" s="12" t="s">
        <v>21</v>
      </c>
      <c r="F270" s="14">
        <v>11796726.640000001</v>
      </c>
      <c r="G270" s="14">
        <v>0</v>
      </c>
      <c r="H270" s="14"/>
      <c r="I270" s="14"/>
      <c r="J270" s="14"/>
      <c r="K270" s="14"/>
      <c r="L270" s="14">
        <v>354461</v>
      </c>
      <c r="M270" s="14"/>
      <c r="N270" s="14"/>
      <c r="O270" s="14">
        <f t="shared" si="4"/>
        <v>12151187.640000001</v>
      </c>
    </row>
    <row r="271" spans="1:15" ht="47.25" x14ac:dyDescent="0.2">
      <c r="A271" s="15" t="s">
        <v>22</v>
      </c>
      <c r="B271" s="12" t="s">
        <v>90</v>
      </c>
      <c r="C271" s="12" t="s">
        <v>59</v>
      </c>
      <c r="D271" s="12" t="s">
        <v>237</v>
      </c>
      <c r="E271" s="12" t="s">
        <v>23</v>
      </c>
      <c r="F271" s="14">
        <v>11796726.640000001</v>
      </c>
      <c r="G271" s="14">
        <v>0</v>
      </c>
      <c r="H271" s="14"/>
      <c r="I271" s="14"/>
      <c r="J271" s="14"/>
      <c r="K271" s="14"/>
      <c r="L271" s="14">
        <v>354461</v>
      </c>
      <c r="M271" s="14"/>
      <c r="N271" s="14"/>
      <c r="O271" s="14">
        <f t="shared" si="4"/>
        <v>12151187.640000001</v>
      </c>
    </row>
    <row r="272" spans="1:15" ht="47.25" x14ac:dyDescent="0.2">
      <c r="A272" s="15" t="s">
        <v>28</v>
      </c>
      <c r="B272" s="12" t="s">
        <v>90</v>
      </c>
      <c r="C272" s="12" t="s">
        <v>59</v>
      </c>
      <c r="D272" s="12" t="s">
        <v>237</v>
      </c>
      <c r="E272" s="12" t="s">
        <v>29</v>
      </c>
      <c r="F272" s="14">
        <v>983453.4</v>
      </c>
      <c r="G272" s="14">
        <v>100000</v>
      </c>
      <c r="H272" s="14"/>
      <c r="I272" s="14"/>
      <c r="J272" s="14">
        <v>102740</v>
      </c>
      <c r="K272" s="14"/>
      <c r="L272" s="14">
        <v>100000</v>
      </c>
      <c r="M272" s="14"/>
      <c r="N272" s="14">
        <v>150000</v>
      </c>
      <c r="O272" s="14">
        <f t="shared" si="4"/>
        <v>1436193.4</v>
      </c>
    </row>
    <row r="273" spans="1:15" ht="47.25" x14ac:dyDescent="0.2">
      <c r="A273" s="15" t="s">
        <v>30</v>
      </c>
      <c r="B273" s="12" t="s">
        <v>90</v>
      </c>
      <c r="C273" s="12" t="s">
        <v>59</v>
      </c>
      <c r="D273" s="12" t="s">
        <v>237</v>
      </c>
      <c r="E273" s="12" t="s">
        <v>31</v>
      </c>
      <c r="F273" s="14">
        <v>983453.4</v>
      </c>
      <c r="G273" s="14">
        <v>100000</v>
      </c>
      <c r="H273" s="14"/>
      <c r="I273" s="14"/>
      <c r="J273" s="14">
        <v>102740</v>
      </c>
      <c r="K273" s="14"/>
      <c r="L273" s="14">
        <v>100000</v>
      </c>
      <c r="M273" s="14"/>
      <c r="N273" s="14">
        <v>150000</v>
      </c>
      <c r="O273" s="14">
        <f t="shared" si="4"/>
        <v>1436193.4</v>
      </c>
    </row>
    <row r="274" spans="1:15" ht="15.75" x14ac:dyDescent="0.2">
      <c r="A274" s="15" t="s">
        <v>34</v>
      </c>
      <c r="B274" s="12" t="s">
        <v>90</v>
      </c>
      <c r="C274" s="12" t="s">
        <v>59</v>
      </c>
      <c r="D274" s="12" t="s">
        <v>237</v>
      </c>
      <c r="E274" s="12" t="s">
        <v>35</v>
      </c>
      <c r="F274" s="14">
        <v>140356</v>
      </c>
      <c r="G274" s="14">
        <v>0</v>
      </c>
      <c r="H274" s="14"/>
      <c r="I274" s="14"/>
      <c r="J274" s="14"/>
      <c r="K274" s="14"/>
      <c r="L274" s="14">
        <v>-101404</v>
      </c>
      <c r="M274" s="14"/>
      <c r="N274" s="14"/>
      <c r="O274" s="14">
        <f t="shared" si="4"/>
        <v>38952</v>
      </c>
    </row>
    <row r="275" spans="1:15" ht="31.5" x14ac:dyDescent="0.2">
      <c r="A275" s="15" t="s">
        <v>36</v>
      </c>
      <c r="B275" s="12" t="s">
        <v>90</v>
      </c>
      <c r="C275" s="12" t="s">
        <v>59</v>
      </c>
      <c r="D275" s="12" t="s">
        <v>237</v>
      </c>
      <c r="E275" s="12" t="s">
        <v>37</v>
      </c>
      <c r="F275" s="14">
        <v>140356</v>
      </c>
      <c r="G275" s="14">
        <v>0</v>
      </c>
      <c r="H275" s="14"/>
      <c r="I275" s="14"/>
      <c r="J275" s="14"/>
      <c r="K275" s="14"/>
      <c r="L275" s="14">
        <v>-101404</v>
      </c>
      <c r="M275" s="14"/>
      <c r="N275" s="14"/>
      <c r="O275" s="14">
        <f t="shared" si="4"/>
        <v>38952</v>
      </c>
    </row>
    <row r="276" spans="1:15" ht="31.5" x14ac:dyDescent="0.2">
      <c r="A276" s="15" t="s">
        <v>107</v>
      </c>
      <c r="B276" s="12" t="s">
        <v>90</v>
      </c>
      <c r="C276" s="12" t="s">
        <v>59</v>
      </c>
      <c r="D276" s="12" t="s">
        <v>238</v>
      </c>
      <c r="E276" s="16" t="s">
        <v>0</v>
      </c>
      <c r="F276" s="14">
        <v>2330422.88</v>
      </c>
      <c r="G276" s="14">
        <v>0</v>
      </c>
      <c r="H276" s="14"/>
      <c r="I276" s="14"/>
      <c r="J276" s="14"/>
      <c r="K276" s="14"/>
      <c r="L276" s="14"/>
      <c r="M276" s="14"/>
      <c r="N276" s="14">
        <v>-125000</v>
      </c>
      <c r="O276" s="14">
        <f t="shared" si="4"/>
        <v>2205422.88</v>
      </c>
    </row>
    <row r="277" spans="1:15" ht="63" x14ac:dyDescent="0.2">
      <c r="A277" s="15" t="s">
        <v>52</v>
      </c>
      <c r="B277" s="12" t="s">
        <v>90</v>
      </c>
      <c r="C277" s="12" t="s">
        <v>59</v>
      </c>
      <c r="D277" s="12" t="s">
        <v>238</v>
      </c>
      <c r="E277" s="12" t="s">
        <v>53</v>
      </c>
      <c r="F277" s="14">
        <v>2330422.88</v>
      </c>
      <c r="G277" s="14">
        <v>0</v>
      </c>
      <c r="H277" s="14"/>
      <c r="I277" s="14"/>
      <c r="J277" s="14"/>
      <c r="K277" s="14"/>
      <c r="L277" s="14"/>
      <c r="M277" s="14"/>
      <c r="N277" s="14">
        <v>-125000</v>
      </c>
      <c r="O277" s="14">
        <f t="shared" si="4"/>
        <v>2205422.88</v>
      </c>
    </row>
    <row r="278" spans="1:15" ht="15.75" x14ac:dyDescent="0.2">
      <c r="A278" s="15" t="s">
        <v>54</v>
      </c>
      <c r="B278" s="12" t="s">
        <v>90</v>
      </c>
      <c r="C278" s="12" t="s">
        <v>59</v>
      </c>
      <c r="D278" s="12" t="s">
        <v>238</v>
      </c>
      <c r="E278" s="12" t="s">
        <v>55</v>
      </c>
      <c r="F278" s="14">
        <v>2330422.88</v>
      </c>
      <c r="G278" s="14">
        <v>0</v>
      </c>
      <c r="H278" s="14"/>
      <c r="I278" s="14"/>
      <c r="J278" s="14"/>
      <c r="K278" s="14"/>
      <c r="L278" s="14"/>
      <c r="M278" s="14"/>
      <c r="N278" s="14">
        <v>-125000</v>
      </c>
      <c r="O278" s="14">
        <f t="shared" si="4"/>
        <v>2205422.88</v>
      </c>
    </row>
    <row r="279" spans="1:15" ht="63" x14ac:dyDescent="0.2">
      <c r="A279" s="15" t="s">
        <v>108</v>
      </c>
      <c r="B279" s="12" t="s">
        <v>90</v>
      </c>
      <c r="C279" s="12" t="s">
        <v>59</v>
      </c>
      <c r="D279" s="12" t="s">
        <v>239</v>
      </c>
      <c r="E279" s="16" t="s">
        <v>0</v>
      </c>
      <c r="F279" s="14">
        <v>0</v>
      </c>
      <c r="G279" s="14">
        <v>70000</v>
      </c>
      <c r="H279" s="14"/>
      <c r="I279" s="14"/>
      <c r="J279" s="14"/>
      <c r="K279" s="14"/>
      <c r="L279" s="14"/>
      <c r="M279" s="14"/>
      <c r="N279" s="14"/>
      <c r="O279" s="14">
        <f t="shared" si="4"/>
        <v>70000</v>
      </c>
    </row>
    <row r="280" spans="1:15" ht="47.25" x14ac:dyDescent="0.2">
      <c r="A280" s="15" t="s">
        <v>28</v>
      </c>
      <c r="B280" s="12" t="s">
        <v>90</v>
      </c>
      <c r="C280" s="12" t="s">
        <v>59</v>
      </c>
      <c r="D280" s="12" t="s">
        <v>239</v>
      </c>
      <c r="E280" s="12" t="s">
        <v>29</v>
      </c>
      <c r="F280" s="14">
        <v>0</v>
      </c>
      <c r="G280" s="14">
        <v>70000</v>
      </c>
      <c r="H280" s="14"/>
      <c r="I280" s="14"/>
      <c r="J280" s="14"/>
      <c r="K280" s="14"/>
      <c r="L280" s="14"/>
      <c r="M280" s="14"/>
      <c r="N280" s="14"/>
      <c r="O280" s="14">
        <f t="shared" si="4"/>
        <v>70000</v>
      </c>
    </row>
    <row r="281" spans="1:15" ht="47.25" x14ac:dyDescent="0.2">
      <c r="A281" s="15" t="s">
        <v>30</v>
      </c>
      <c r="B281" s="12" t="s">
        <v>90</v>
      </c>
      <c r="C281" s="12" t="s">
        <v>59</v>
      </c>
      <c r="D281" s="12" t="s">
        <v>239</v>
      </c>
      <c r="E281" s="12" t="s">
        <v>31</v>
      </c>
      <c r="F281" s="14">
        <v>0</v>
      </c>
      <c r="G281" s="14">
        <v>70000</v>
      </c>
      <c r="H281" s="14"/>
      <c r="I281" s="14"/>
      <c r="J281" s="14"/>
      <c r="K281" s="14"/>
      <c r="L281" s="14"/>
      <c r="M281" s="14"/>
      <c r="N281" s="14"/>
      <c r="O281" s="14">
        <f t="shared" si="4"/>
        <v>70000</v>
      </c>
    </row>
    <row r="282" spans="1:15" ht="15.75" x14ac:dyDescent="0.2">
      <c r="A282" s="15" t="s">
        <v>109</v>
      </c>
      <c r="B282" s="12" t="s">
        <v>90</v>
      </c>
      <c r="C282" s="12" t="s">
        <v>59</v>
      </c>
      <c r="D282" s="12" t="s">
        <v>240</v>
      </c>
      <c r="E282" s="16" t="s">
        <v>0</v>
      </c>
      <c r="F282" s="14">
        <v>42000</v>
      </c>
      <c r="G282" s="14">
        <v>0</v>
      </c>
      <c r="H282" s="14"/>
      <c r="I282" s="14"/>
      <c r="J282" s="14"/>
      <c r="K282" s="14"/>
      <c r="L282" s="14"/>
      <c r="M282" s="14"/>
      <c r="N282" s="14"/>
      <c r="O282" s="14">
        <f t="shared" si="4"/>
        <v>42000</v>
      </c>
    </row>
    <row r="283" spans="1:15" ht="31.5" x14ac:dyDescent="0.2">
      <c r="A283" s="15" t="s">
        <v>100</v>
      </c>
      <c r="B283" s="12" t="s">
        <v>90</v>
      </c>
      <c r="C283" s="12" t="s">
        <v>59</v>
      </c>
      <c r="D283" s="12" t="s">
        <v>240</v>
      </c>
      <c r="E283" s="12" t="s">
        <v>101</v>
      </c>
      <c r="F283" s="14">
        <v>42000</v>
      </c>
      <c r="G283" s="14">
        <v>0</v>
      </c>
      <c r="H283" s="14"/>
      <c r="I283" s="14"/>
      <c r="J283" s="14"/>
      <c r="K283" s="14"/>
      <c r="L283" s="14"/>
      <c r="M283" s="14"/>
      <c r="N283" s="14"/>
      <c r="O283" s="14">
        <f t="shared" si="4"/>
        <v>42000</v>
      </c>
    </row>
    <row r="284" spans="1:15" ht="15.75" x14ac:dyDescent="0.2">
      <c r="A284" s="15" t="s">
        <v>109</v>
      </c>
      <c r="B284" s="12" t="s">
        <v>90</v>
      </c>
      <c r="C284" s="12" t="s">
        <v>59</v>
      </c>
      <c r="D284" s="12" t="s">
        <v>240</v>
      </c>
      <c r="E284" s="12" t="s">
        <v>110</v>
      </c>
      <c r="F284" s="14">
        <v>42000</v>
      </c>
      <c r="G284" s="14">
        <v>0</v>
      </c>
      <c r="H284" s="14"/>
      <c r="I284" s="14"/>
      <c r="J284" s="14"/>
      <c r="K284" s="14"/>
      <c r="L284" s="14"/>
      <c r="M284" s="14"/>
      <c r="N284" s="14"/>
      <c r="O284" s="14">
        <f t="shared" si="4"/>
        <v>42000</v>
      </c>
    </row>
    <row r="285" spans="1:15" ht="47.25" x14ac:dyDescent="0.2">
      <c r="A285" s="15" t="s">
        <v>151</v>
      </c>
      <c r="B285" s="12" t="s">
        <v>90</v>
      </c>
      <c r="C285" s="12" t="s">
        <v>59</v>
      </c>
      <c r="D285" s="12" t="s">
        <v>241</v>
      </c>
      <c r="E285" s="16" t="s">
        <v>0</v>
      </c>
      <c r="F285" s="14">
        <v>0</v>
      </c>
      <c r="G285" s="14">
        <v>745000</v>
      </c>
      <c r="H285" s="14"/>
      <c r="I285" s="14"/>
      <c r="J285" s="14"/>
      <c r="K285" s="14"/>
      <c r="L285" s="14"/>
      <c r="M285" s="14"/>
      <c r="N285" s="14"/>
      <c r="O285" s="14">
        <f t="shared" si="4"/>
        <v>745000</v>
      </c>
    </row>
    <row r="286" spans="1:15" ht="47.25" x14ac:dyDescent="0.2">
      <c r="A286" s="15" t="s">
        <v>81</v>
      </c>
      <c r="B286" s="12" t="s">
        <v>90</v>
      </c>
      <c r="C286" s="12" t="s">
        <v>59</v>
      </c>
      <c r="D286" s="12" t="s">
        <v>241</v>
      </c>
      <c r="E286" s="12" t="s">
        <v>82</v>
      </c>
      <c r="F286" s="14">
        <v>0</v>
      </c>
      <c r="G286" s="14">
        <v>745000</v>
      </c>
      <c r="H286" s="14"/>
      <c r="I286" s="14"/>
      <c r="J286" s="14"/>
      <c r="K286" s="14"/>
      <c r="L286" s="14"/>
      <c r="M286" s="14"/>
      <c r="N286" s="14"/>
      <c r="O286" s="14">
        <f t="shared" si="4"/>
        <v>745000</v>
      </c>
    </row>
    <row r="287" spans="1:15" ht="15.75" x14ac:dyDescent="0.2">
      <c r="A287" s="15" t="s">
        <v>83</v>
      </c>
      <c r="B287" s="12" t="s">
        <v>90</v>
      </c>
      <c r="C287" s="12" t="s">
        <v>59</v>
      </c>
      <c r="D287" s="12" t="s">
        <v>241</v>
      </c>
      <c r="E287" s="12" t="s">
        <v>84</v>
      </c>
      <c r="F287" s="14">
        <v>0</v>
      </c>
      <c r="G287" s="14">
        <v>745000</v>
      </c>
      <c r="H287" s="14"/>
      <c r="I287" s="14"/>
      <c r="J287" s="14"/>
      <c r="K287" s="14"/>
      <c r="L287" s="14"/>
      <c r="M287" s="14"/>
      <c r="N287" s="14"/>
      <c r="O287" s="14">
        <f t="shared" si="4"/>
        <v>745000</v>
      </c>
    </row>
    <row r="288" spans="1:15" ht="173.25" x14ac:dyDescent="0.2">
      <c r="A288" s="15" t="s">
        <v>149</v>
      </c>
      <c r="B288" s="12" t="s">
        <v>90</v>
      </c>
      <c r="C288" s="12" t="s">
        <v>59</v>
      </c>
      <c r="D288" s="12" t="s">
        <v>242</v>
      </c>
      <c r="E288" s="16" t="s">
        <v>0</v>
      </c>
      <c r="F288" s="14">
        <v>168000</v>
      </c>
      <c r="G288" s="14">
        <v>0</v>
      </c>
      <c r="H288" s="14"/>
      <c r="I288" s="14"/>
      <c r="J288" s="14"/>
      <c r="K288" s="14"/>
      <c r="L288" s="14"/>
      <c r="M288" s="14"/>
      <c r="N288" s="14">
        <v>-11200</v>
      </c>
      <c r="O288" s="14">
        <f t="shared" si="4"/>
        <v>156800</v>
      </c>
    </row>
    <row r="289" spans="1:15" ht="31.5" x14ac:dyDescent="0.2">
      <c r="A289" s="15" t="s">
        <v>100</v>
      </c>
      <c r="B289" s="12" t="s">
        <v>90</v>
      </c>
      <c r="C289" s="12" t="s">
        <v>59</v>
      </c>
      <c r="D289" s="12" t="s">
        <v>242</v>
      </c>
      <c r="E289" s="12" t="s">
        <v>101</v>
      </c>
      <c r="F289" s="14">
        <v>168000</v>
      </c>
      <c r="G289" s="14">
        <v>0</v>
      </c>
      <c r="H289" s="14"/>
      <c r="I289" s="14"/>
      <c r="J289" s="14"/>
      <c r="K289" s="14"/>
      <c r="L289" s="14"/>
      <c r="M289" s="14"/>
      <c r="N289" s="14">
        <v>-11200</v>
      </c>
      <c r="O289" s="14">
        <f t="shared" si="4"/>
        <v>156800</v>
      </c>
    </row>
    <row r="290" spans="1:15" ht="47.25" x14ac:dyDescent="0.2">
      <c r="A290" s="15" t="s">
        <v>111</v>
      </c>
      <c r="B290" s="12" t="s">
        <v>90</v>
      </c>
      <c r="C290" s="12" t="s">
        <v>59</v>
      </c>
      <c r="D290" s="12" t="s">
        <v>242</v>
      </c>
      <c r="E290" s="12" t="s">
        <v>112</v>
      </c>
      <c r="F290" s="14">
        <v>168000</v>
      </c>
      <c r="G290" s="14">
        <v>0</v>
      </c>
      <c r="H290" s="14"/>
      <c r="I290" s="14"/>
      <c r="J290" s="14"/>
      <c r="K290" s="14"/>
      <c r="L290" s="14"/>
      <c r="M290" s="14"/>
      <c r="N290" s="14">
        <v>-11200</v>
      </c>
      <c r="O290" s="14">
        <f t="shared" si="4"/>
        <v>156800</v>
      </c>
    </row>
    <row r="291" spans="1:15" s="26" customFormat="1" ht="63" x14ac:dyDescent="0.2">
      <c r="A291" s="20" t="s">
        <v>278</v>
      </c>
      <c r="B291" s="1" t="s">
        <v>90</v>
      </c>
      <c r="C291" s="1" t="s">
        <v>59</v>
      </c>
      <c r="D291" s="1" t="s">
        <v>279</v>
      </c>
      <c r="E291" s="21" t="s">
        <v>0</v>
      </c>
      <c r="F291" s="14"/>
      <c r="G291" s="14"/>
      <c r="H291" s="14"/>
      <c r="I291" s="14"/>
      <c r="J291" s="14">
        <v>34087.620000000003</v>
      </c>
      <c r="K291" s="14"/>
      <c r="L291" s="14"/>
      <c r="M291" s="14"/>
      <c r="N291" s="14"/>
      <c r="O291" s="14">
        <f t="shared" si="4"/>
        <v>34087.620000000003</v>
      </c>
    </row>
    <row r="292" spans="1:15" s="26" customFormat="1" ht="110.25" x14ac:dyDescent="0.2">
      <c r="A292" s="20" t="s">
        <v>20</v>
      </c>
      <c r="B292" s="1" t="s">
        <v>90</v>
      </c>
      <c r="C292" s="1" t="s">
        <v>59</v>
      </c>
      <c r="D292" s="1" t="s">
        <v>279</v>
      </c>
      <c r="E292" s="1" t="s">
        <v>21</v>
      </c>
      <c r="F292" s="14"/>
      <c r="G292" s="14"/>
      <c r="H292" s="14"/>
      <c r="I292" s="14"/>
      <c r="J292" s="14">
        <v>34087.620000000003</v>
      </c>
      <c r="K292" s="14"/>
      <c r="L292" s="14"/>
      <c r="M292" s="14"/>
      <c r="N292" s="14"/>
      <c r="O292" s="14">
        <f t="shared" si="4"/>
        <v>34087.620000000003</v>
      </c>
    </row>
    <row r="293" spans="1:15" s="26" customFormat="1" ht="47.25" x14ac:dyDescent="0.2">
      <c r="A293" s="20" t="s">
        <v>22</v>
      </c>
      <c r="B293" s="1" t="s">
        <v>90</v>
      </c>
      <c r="C293" s="1" t="s">
        <v>59</v>
      </c>
      <c r="D293" s="1" t="s">
        <v>279</v>
      </c>
      <c r="E293" s="1" t="s">
        <v>23</v>
      </c>
      <c r="F293" s="14"/>
      <c r="G293" s="14"/>
      <c r="H293" s="14"/>
      <c r="I293" s="14"/>
      <c r="J293" s="14">
        <v>34087.620000000003</v>
      </c>
      <c r="K293" s="14"/>
      <c r="L293" s="14"/>
      <c r="M293" s="14"/>
      <c r="N293" s="14"/>
      <c r="O293" s="14">
        <f t="shared" si="4"/>
        <v>34087.620000000003</v>
      </c>
    </row>
    <row r="294" spans="1:15" ht="15.75" x14ac:dyDescent="0.2">
      <c r="A294" s="13" t="s">
        <v>113</v>
      </c>
      <c r="B294" s="12" t="s">
        <v>114</v>
      </c>
      <c r="C294" s="12" t="s">
        <v>0</v>
      </c>
      <c r="D294" s="12" t="s">
        <v>0</v>
      </c>
      <c r="E294" s="12" t="s">
        <v>0</v>
      </c>
      <c r="F294" s="14">
        <v>31812536.399999999</v>
      </c>
      <c r="G294" s="14">
        <v>336000</v>
      </c>
      <c r="H294" s="19">
        <v>216419</v>
      </c>
      <c r="I294" s="19">
        <v>115931.51</v>
      </c>
      <c r="J294" s="19">
        <v>30764.05</v>
      </c>
      <c r="K294" s="19">
        <v>821075</v>
      </c>
      <c r="L294" s="19">
        <v>224752</v>
      </c>
      <c r="M294" s="19"/>
      <c r="N294" s="19">
        <v>-174593</v>
      </c>
      <c r="O294" s="14">
        <f t="shared" si="4"/>
        <v>33382884.960000001</v>
      </c>
    </row>
    <row r="295" spans="1:15" ht="15.75" x14ac:dyDescent="0.2">
      <c r="A295" s="13" t="s">
        <v>115</v>
      </c>
      <c r="B295" s="12" t="s">
        <v>114</v>
      </c>
      <c r="C295" s="12" t="s">
        <v>16</v>
      </c>
      <c r="D295" s="12" t="s">
        <v>0</v>
      </c>
      <c r="E295" s="12" t="s">
        <v>0</v>
      </c>
      <c r="F295" s="14">
        <v>20872177.190000001</v>
      </c>
      <c r="G295" s="14">
        <v>300000</v>
      </c>
      <c r="H295" s="19">
        <v>216419</v>
      </c>
      <c r="I295" s="19">
        <v>115931.51</v>
      </c>
      <c r="J295" s="19"/>
      <c r="K295" s="19">
        <v>821075</v>
      </c>
      <c r="L295" s="19">
        <v>-160001</v>
      </c>
      <c r="M295" s="19"/>
      <c r="N295" s="19">
        <v>-174593</v>
      </c>
      <c r="O295" s="14">
        <f t="shared" si="4"/>
        <v>21991008.700000003</v>
      </c>
    </row>
    <row r="296" spans="1:15" ht="15.75" x14ac:dyDescent="0.2">
      <c r="A296" s="15" t="s">
        <v>116</v>
      </c>
      <c r="B296" s="12" t="s">
        <v>114</v>
      </c>
      <c r="C296" s="12" t="s">
        <v>16</v>
      </c>
      <c r="D296" s="12" t="s">
        <v>243</v>
      </c>
      <c r="E296" s="16" t="s">
        <v>0</v>
      </c>
      <c r="F296" s="14">
        <v>6097688.4800000004</v>
      </c>
      <c r="G296" s="14">
        <v>50000</v>
      </c>
      <c r="H296" s="14"/>
      <c r="I296" s="14"/>
      <c r="J296" s="14"/>
      <c r="K296" s="14">
        <v>111000</v>
      </c>
      <c r="L296" s="14">
        <v>-110000</v>
      </c>
      <c r="M296" s="14"/>
      <c r="N296" s="14">
        <v>-130000</v>
      </c>
      <c r="O296" s="14">
        <f t="shared" si="4"/>
        <v>6018688.4800000004</v>
      </c>
    </row>
    <row r="297" spans="1:15" ht="63" x14ac:dyDescent="0.2">
      <c r="A297" s="15" t="s">
        <v>52</v>
      </c>
      <c r="B297" s="12" t="s">
        <v>114</v>
      </c>
      <c r="C297" s="12" t="s">
        <v>16</v>
      </c>
      <c r="D297" s="12" t="s">
        <v>243</v>
      </c>
      <c r="E297" s="12" t="s">
        <v>53</v>
      </c>
      <c r="F297" s="14">
        <v>6097688.4800000004</v>
      </c>
      <c r="G297" s="14">
        <v>50000</v>
      </c>
      <c r="H297" s="14"/>
      <c r="I297" s="14"/>
      <c r="J297" s="14"/>
      <c r="K297" s="14">
        <v>111000</v>
      </c>
      <c r="L297" s="14">
        <v>-110000</v>
      </c>
      <c r="M297" s="14"/>
      <c r="N297" s="14">
        <v>-130000</v>
      </c>
      <c r="O297" s="14">
        <f t="shared" si="4"/>
        <v>6018688.4800000004</v>
      </c>
    </row>
    <row r="298" spans="1:15" ht="15.75" x14ac:dyDescent="0.2">
      <c r="A298" s="15" t="s">
        <v>54</v>
      </c>
      <c r="B298" s="12" t="s">
        <v>114</v>
      </c>
      <c r="C298" s="12" t="s">
        <v>16</v>
      </c>
      <c r="D298" s="12" t="s">
        <v>243</v>
      </c>
      <c r="E298" s="12" t="s">
        <v>55</v>
      </c>
      <c r="F298" s="14">
        <v>6097688.4800000004</v>
      </c>
      <c r="G298" s="14">
        <v>50000</v>
      </c>
      <c r="H298" s="14"/>
      <c r="I298" s="14"/>
      <c r="J298" s="14"/>
      <c r="K298" s="14">
        <v>111000</v>
      </c>
      <c r="L298" s="14">
        <v>-110000</v>
      </c>
      <c r="M298" s="14"/>
      <c r="N298" s="14">
        <v>-130000</v>
      </c>
      <c r="O298" s="14">
        <f t="shared" si="4"/>
        <v>6018688.4800000004</v>
      </c>
    </row>
    <row r="299" spans="1:15" ht="31.5" x14ac:dyDescent="0.2">
      <c r="A299" s="15" t="s">
        <v>117</v>
      </c>
      <c r="B299" s="12" t="s">
        <v>114</v>
      </c>
      <c r="C299" s="12" t="s">
        <v>16</v>
      </c>
      <c r="D299" s="12" t="s">
        <v>244</v>
      </c>
      <c r="E299" s="16" t="s">
        <v>0</v>
      </c>
      <c r="F299" s="14">
        <v>13621270.710000001</v>
      </c>
      <c r="G299" s="14">
        <v>0</v>
      </c>
      <c r="H299" s="19">
        <v>216419</v>
      </c>
      <c r="I299" s="19"/>
      <c r="J299" s="19"/>
      <c r="K299" s="19">
        <v>750075</v>
      </c>
      <c r="L299" s="19">
        <v>-50000</v>
      </c>
      <c r="M299" s="19"/>
      <c r="N299" s="19">
        <v>-44593</v>
      </c>
      <c r="O299" s="14">
        <f t="shared" si="4"/>
        <v>14493171.710000001</v>
      </c>
    </row>
    <row r="300" spans="1:15" ht="63" x14ac:dyDescent="0.2">
      <c r="A300" s="15" t="s">
        <v>52</v>
      </c>
      <c r="B300" s="12" t="s">
        <v>114</v>
      </c>
      <c r="C300" s="12" t="s">
        <v>16</v>
      </c>
      <c r="D300" s="12" t="s">
        <v>244</v>
      </c>
      <c r="E300" s="12" t="s">
        <v>53</v>
      </c>
      <c r="F300" s="14">
        <v>13621270.710000001</v>
      </c>
      <c r="G300" s="14">
        <v>0</v>
      </c>
      <c r="H300" s="19">
        <v>216419</v>
      </c>
      <c r="I300" s="19"/>
      <c r="J300" s="19"/>
      <c r="K300" s="19">
        <v>750075</v>
      </c>
      <c r="L300" s="19">
        <v>-50000</v>
      </c>
      <c r="M300" s="19"/>
      <c r="N300" s="19">
        <v>-44593</v>
      </c>
      <c r="O300" s="14">
        <f t="shared" si="4"/>
        <v>14493171.710000001</v>
      </c>
    </row>
    <row r="301" spans="1:15" ht="15.75" x14ac:dyDescent="0.2">
      <c r="A301" s="15" t="s">
        <v>54</v>
      </c>
      <c r="B301" s="12" t="s">
        <v>114</v>
      </c>
      <c r="C301" s="12" t="s">
        <v>16</v>
      </c>
      <c r="D301" s="12" t="s">
        <v>244</v>
      </c>
      <c r="E301" s="12" t="s">
        <v>55</v>
      </c>
      <c r="F301" s="14">
        <v>13621270.710000001</v>
      </c>
      <c r="G301" s="14">
        <v>0</v>
      </c>
      <c r="H301" s="19">
        <v>216419</v>
      </c>
      <c r="I301" s="19"/>
      <c r="J301" s="19"/>
      <c r="K301" s="19">
        <v>750075</v>
      </c>
      <c r="L301" s="19">
        <v>-50000</v>
      </c>
      <c r="M301" s="19"/>
      <c r="N301" s="19">
        <v>-44593</v>
      </c>
      <c r="O301" s="14">
        <f t="shared" si="4"/>
        <v>14493171.710000001</v>
      </c>
    </row>
    <row r="302" spans="1:15" s="24" customFormat="1" ht="15.75" x14ac:dyDescent="0.2">
      <c r="A302" s="15" t="s">
        <v>277</v>
      </c>
      <c r="B302" s="12" t="s">
        <v>114</v>
      </c>
      <c r="C302" s="12" t="s">
        <v>16</v>
      </c>
      <c r="D302" s="12" t="s">
        <v>251</v>
      </c>
      <c r="E302" s="16" t="s">
        <v>0</v>
      </c>
      <c r="F302" s="14"/>
      <c r="G302" s="14"/>
      <c r="H302" s="19"/>
      <c r="I302" s="19">
        <v>40000</v>
      </c>
      <c r="J302" s="19"/>
      <c r="K302" s="19">
        <v>-40000</v>
      </c>
      <c r="L302" s="19"/>
      <c r="M302" s="19"/>
      <c r="N302" s="19"/>
      <c r="O302" s="14">
        <f t="shared" si="4"/>
        <v>0</v>
      </c>
    </row>
    <row r="303" spans="1:15" s="24" customFormat="1" ht="63" x14ac:dyDescent="0.2">
      <c r="A303" s="15" t="s">
        <v>52</v>
      </c>
      <c r="B303" s="12" t="s">
        <v>114</v>
      </c>
      <c r="C303" s="12" t="s">
        <v>16</v>
      </c>
      <c r="D303" s="12" t="s">
        <v>251</v>
      </c>
      <c r="E303" s="12" t="s">
        <v>53</v>
      </c>
      <c r="F303" s="14"/>
      <c r="G303" s="14"/>
      <c r="H303" s="19"/>
      <c r="I303" s="19">
        <v>40000</v>
      </c>
      <c r="J303" s="19"/>
      <c r="K303" s="19">
        <v>-40000</v>
      </c>
      <c r="L303" s="19"/>
      <c r="M303" s="19"/>
      <c r="N303" s="19"/>
      <c r="O303" s="14">
        <f t="shared" si="4"/>
        <v>0</v>
      </c>
    </row>
    <row r="304" spans="1:15" s="24" customFormat="1" ht="15.75" x14ac:dyDescent="0.2">
      <c r="A304" s="15" t="s">
        <v>54</v>
      </c>
      <c r="B304" s="12" t="s">
        <v>114</v>
      </c>
      <c r="C304" s="12" t="s">
        <v>16</v>
      </c>
      <c r="D304" s="12" t="s">
        <v>251</v>
      </c>
      <c r="E304" s="12" t="s">
        <v>55</v>
      </c>
      <c r="F304" s="14"/>
      <c r="G304" s="14"/>
      <c r="H304" s="19"/>
      <c r="I304" s="19">
        <v>40000</v>
      </c>
      <c r="J304" s="19"/>
      <c r="K304" s="19">
        <v>-40000</v>
      </c>
      <c r="L304" s="19"/>
      <c r="M304" s="19"/>
      <c r="N304" s="19"/>
      <c r="O304" s="14">
        <f t="shared" si="4"/>
        <v>0</v>
      </c>
    </row>
    <row r="305" spans="1:15" ht="47.25" x14ac:dyDescent="0.2">
      <c r="A305" s="15" t="s">
        <v>118</v>
      </c>
      <c r="B305" s="12" t="s">
        <v>114</v>
      </c>
      <c r="C305" s="12" t="s">
        <v>16</v>
      </c>
      <c r="D305" s="12" t="s">
        <v>245</v>
      </c>
      <c r="E305" s="16" t="s">
        <v>0</v>
      </c>
      <c r="F305" s="14">
        <v>0</v>
      </c>
      <c r="G305" s="14">
        <v>250000</v>
      </c>
      <c r="H305" s="14"/>
      <c r="I305" s="14">
        <v>75931.509999999995</v>
      </c>
      <c r="J305" s="14"/>
      <c r="K305" s="14"/>
      <c r="L305" s="14"/>
      <c r="M305" s="14"/>
      <c r="N305" s="14"/>
      <c r="O305" s="14">
        <f t="shared" si="4"/>
        <v>325931.51</v>
      </c>
    </row>
    <row r="306" spans="1:15" ht="63" x14ac:dyDescent="0.2">
      <c r="A306" s="15" t="s">
        <v>52</v>
      </c>
      <c r="B306" s="12" t="s">
        <v>114</v>
      </c>
      <c r="C306" s="12" t="s">
        <v>16</v>
      </c>
      <c r="D306" s="12" t="s">
        <v>245</v>
      </c>
      <c r="E306" s="12" t="s">
        <v>53</v>
      </c>
      <c r="F306" s="14">
        <v>0</v>
      </c>
      <c r="G306" s="14">
        <v>250000</v>
      </c>
      <c r="H306" s="14"/>
      <c r="I306" s="14">
        <v>75931.509999999995</v>
      </c>
      <c r="J306" s="14"/>
      <c r="K306" s="14"/>
      <c r="L306" s="14"/>
      <c r="M306" s="14"/>
      <c r="N306" s="14"/>
      <c r="O306" s="14">
        <f t="shared" si="4"/>
        <v>325931.51</v>
      </c>
    </row>
    <row r="307" spans="1:15" ht="15.75" x14ac:dyDescent="0.2">
      <c r="A307" s="15" t="s">
        <v>54</v>
      </c>
      <c r="B307" s="12" t="s">
        <v>114</v>
      </c>
      <c r="C307" s="12" t="s">
        <v>16</v>
      </c>
      <c r="D307" s="12" t="s">
        <v>245</v>
      </c>
      <c r="E307" s="12" t="s">
        <v>55</v>
      </c>
      <c r="F307" s="14">
        <v>0</v>
      </c>
      <c r="G307" s="14">
        <v>250000</v>
      </c>
      <c r="H307" s="14"/>
      <c r="I307" s="14">
        <v>75931.509999999995</v>
      </c>
      <c r="J307" s="14"/>
      <c r="K307" s="14"/>
      <c r="L307" s="14"/>
      <c r="M307" s="14"/>
      <c r="N307" s="14"/>
      <c r="O307" s="14">
        <f t="shared" si="4"/>
        <v>325931.51</v>
      </c>
    </row>
    <row r="308" spans="1:15" ht="63" x14ac:dyDescent="0.2">
      <c r="A308" s="15" t="s">
        <v>119</v>
      </c>
      <c r="B308" s="12" t="s">
        <v>114</v>
      </c>
      <c r="C308" s="12" t="s">
        <v>16</v>
      </c>
      <c r="D308" s="12" t="s">
        <v>246</v>
      </c>
      <c r="E308" s="16" t="s">
        <v>0</v>
      </c>
      <c r="F308" s="14">
        <v>1075269</v>
      </c>
      <c r="G308" s="14">
        <v>0</v>
      </c>
      <c r="H308" s="14"/>
      <c r="I308" s="14"/>
      <c r="J308" s="14"/>
      <c r="K308" s="14"/>
      <c r="L308" s="14"/>
      <c r="M308" s="14"/>
      <c r="N308" s="14"/>
      <c r="O308" s="14">
        <f t="shared" si="4"/>
        <v>1075269</v>
      </c>
    </row>
    <row r="309" spans="1:15" ht="63" x14ac:dyDescent="0.2">
      <c r="A309" s="15" t="s">
        <v>52</v>
      </c>
      <c r="B309" s="12" t="s">
        <v>114</v>
      </c>
      <c r="C309" s="12" t="s">
        <v>16</v>
      </c>
      <c r="D309" s="12" t="s">
        <v>246</v>
      </c>
      <c r="E309" s="12" t="s">
        <v>53</v>
      </c>
      <c r="F309" s="14">
        <v>1075269</v>
      </c>
      <c r="G309" s="14">
        <v>0</v>
      </c>
      <c r="H309" s="14"/>
      <c r="I309" s="14"/>
      <c r="J309" s="14"/>
      <c r="K309" s="14"/>
      <c r="L309" s="14"/>
      <c r="M309" s="14"/>
      <c r="N309" s="14"/>
      <c r="O309" s="14">
        <f t="shared" si="4"/>
        <v>1075269</v>
      </c>
    </row>
    <row r="310" spans="1:15" ht="15.75" x14ac:dyDescent="0.2">
      <c r="A310" s="15" t="s">
        <v>54</v>
      </c>
      <c r="B310" s="12" t="s">
        <v>114</v>
      </c>
      <c r="C310" s="12" t="s">
        <v>16</v>
      </c>
      <c r="D310" s="12" t="s">
        <v>246</v>
      </c>
      <c r="E310" s="12" t="s">
        <v>55</v>
      </c>
      <c r="F310" s="14">
        <v>1075269</v>
      </c>
      <c r="G310" s="14">
        <v>0</v>
      </c>
      <c r="H310" s="14"/>
      <c r="I310" s="14"/>
      <c r="J310" s="14"/>
      <c r="K310" s="14"/>
      <c r="L310" s="14"/>
      <c r="M310" s="14"/>
      <c r="N310" s="14"/>
      <c r="O310" s="14">
        <f t="shared" si="4"/>
        <v>1075269</v>
      </c>
    </row>
    <row r="311" spans="1:15" ht="31.5" x14ac:dyDescent="0.2">
      <c r="A311" s="15" t="s">
        <v>164</v>
      </c>
      <c r="B311" s="12" t="s">
        <v>114</v>
      </c>
      <c r="C311" s="12" t="s">
        <v>16</v>
      </c>
      <c r="D311" s="12" t="s">
        <v>247</v>
      </c>
      <c r="E311" s="16" t="s">
        <v>0</v>
      </c>
      <c r="F311" s="14">
        <v>77949</v>
      </c>
      <c r="G311" s="14">
        <v>0</v>
      </c>
      <c r="H311" s="14"/>
      <c r="I311" s="14"/>
      <c r="J311" s="14"/>
      <c r="K311" s="14"/>
      <c r="L311" s="14">
        <v>-1</v>
      </c>
      <c r="M311" s="14"/>
      <c r="N311" s="14"/>
      <c r="O311" s="14">
        <f t="shared" si="4"/>
        <v>77948</v>
      </c>
    </row>
    <row r="312" spans="1:15" ht="63" x14ac:dyDescent="0.2">
      <c r="A312" s="15" t="s">
        <v>52</v>
      </c>
      <c r="B312" s="12" t="s">
        <v>114</v>
      </c>
      <c r="C312" s="12" t="s">
        <v>16</v>
      </c>
      <c r="D312" s="12" t="s">
        <v>247</v>
      </c>
      <c r="E312" s="12" t="s">
        <v>53</v>
      </c>
      <c r="F312" s="14">
        <v>77949</v>
      </c>
      <c r="G312" s="14">
        <v>0</v>
      </c>
      <c r="H312" s="14"/>
      <c r="I312" s="14"/>
      <c r="J312" s="14"/>
      <c r="K312" s="14"/>
      <c r="L312" s="14">
        <v>-1</v>
      </c>
      <c r="M312" s="14"/>
      <c r="N312" s="14"/>
      <c r="O312" s="14">
        <f t="shared" si="4"/>
        <v>77948</v>
      </c>
    </row>
    <row r="313" spans="1:15" ht="15.75" x14ac:dyDescent="0.2">
      <c r="A313" s="15" t="s">
        <v>54</v>
      </c>
      <c r="B313" s="12" t="s">
        <v>114</v>
      </c>
      <c r="C313" s="12" t="s">
        <v>16</v>
      </c>
      <c r="D313" s="12" t="s">
        <v>247</v>
      </c>
      <c r="E313" s="12" t="s">
        <v>55</v>
      </c>
      <c r="F313" s="14">
        <v>77949</v>
      </c>
      <c r="G313" s="14">
        <v>0</v>
      </c>
      <c r="H313" s="14"/>
      <c r="I313" s="14"/>
      <c r="J313" s="14"/>
      <c r="K313" s="14"/>
      <c r="L313" s="14">
        <v>-1</v>
      </c>
      <c r="M313" s="14"/>
      <c r="N313" s="14"/>
      <c r="O313" s="14">
        <f t="shared" si="4"/>
        <v>77948</v>
      </c>
    </row>
    <row r="314" spans="1:15" ht="31.5" x14ac:dyDescent="0.2">
      <c r="A314" s="13" t="s">
        <v>120</v>
      </c>
      <c r="B314" s="12" t="s">
        <v>114</v>
      </c>
      <c r="C314" s="12" t="s">
        <v>33</v>
      </c>
      <c r="D314" s="12" t="s">
        <v>0</v>
      </c>
      <c r="E314" s="12" t="s">
        <v>0</v>
      </c>
      <c r="F314" s="14">
        <v>10940359.210000001</v>
      </c>
      <c r="G314" s="14">
        <v>36000</v>
      </c>
      <c r="H314" s="14"/>
      <c r="I314" s="14"/>
      <c r="J314" s="14">
        <v>30764.05</v>
      </c>
      <c r="K314" s="14"/>
      <c r="L314" s="14">
        <v>384753</v>
      </c>
      <c r="M314" s="14"/>
      <c r="N314" s="14"/>
      <c r="O314" s="14">
        <f t="shared" si="4"/>
        <v>11391876.260000002</v>
      </c>
    </row>
    <row r="315" spans="1:15" ht="47.25" x14ac:dyDescent="0.2">
      <c r="A315" s="15" t="s">
        <v>26</v>
      </c>
      <c r="B315" s="12" t="s">
        <v>114</v>
      </c>
      <c r="C315" s="12" t="s">
        <v>33</v>
      </c>
      <c r="D315" s="12" t="s">
        <v>248</v>
      </c>
      <c r="E315" s="16" t="s">
        <v>0</v>
      </c>
      <c r="F315" s="14">
        <v>1419180</v>
      </c>
      <c r="G315" s="14">
        <v>0</v>
      </c>
      <c r="H315" s="14"/>
      <c r="I315" s="14"/>
      <c r="J315" s="14"/>
      <c r="K315" s="14"/>
      <c r="L315" s="14"/>
      <c r="M315" s="14"/>
      <c r="N315" s="14"/>
      <c r="O315" s="14">
        <f t="shared" si="4"/>
        <v>1419180</v>
      </c>
    </row>
    <row r="316" spans="1:15" ht="110.25" x14ac:dyDescent="0.2">
      <c r="A316" s="15" t="s">
        <v>20</v>
      </c>
      <c r="B316" s="12" t="s">
        <v>114</v>
      </c>
      <c r="C316" s="12" t="s">
        <v>33</v>
      </c>
      <c r="D316" s="12" t="s">
        <v>248</v>
      </c>
      <c r="E316" s="12" t="s">
        <v>21</v>
      </c>
      <c r="F316" s="14">
        <v>1419180</v>
      </c>
      <c r="G316" s="14">
        <v>0</v>
      </c>
      <c r="H316" s="14"/>
      <c r="I316" s="14"/>
      <c r="J316" s="14"/>
      <c r="K316" s="14"/>
      <c r="L316" s="14"/>
      <c r="M316" s="14"/>
      <c r="N316" s="14"/>
      <c r="O316" s="14">
        <f t="shared" si="4"/>
        <v>1419180</v>
      </c>
    </row>
    <row r="317" spans="1:15" ht="47.25" x14ac:dyDescent="0.2">
      <c r="A317" s="15" t="s">
        <v>22</v>
      </c>
      <c r="B317" s="12" t="s">
        <v>114</v>
      </c>
      <c r="C317" s="12" t="s">
        <v>33</v>
      </c>
      <c r="D317" s="12" t="s">
        <v>248</v>
      </c>
      <c r="E317" s="12" t="s">
        <v>23</v>
      </c>
      <c r="F317" s="14">
        <v>1419180</v>
      </c>
      <c r="G317" s="14">
        <v>0</v>
      </c>
      <c r="H317" s="14"/>
      <c r="I317" s="14"/>
      <c r="J317" s="14"/>
      <c r="K317" s="14"/>
      <c r="L317" s="14"/>
      <c r="M317" s="14"/>
      <c r="N317" s="14"/>
      <c r="O317" s="14">
        <f t="shared" si="4"/>
        <v>1419180</v>
      </c>
    </row>
    <row r="318" spans="1:15" ht="63" x14ac:dyDescent="0.2">
      <c r="A318" s="15" t="s">
        <v>106</v>
      </c>
      <c r="B318" s="12" t="s">
        <v>114</v>
      </c>
      <c r="C318" s="12" t="s">
        <v>33</v>
      </c>
      <c r="D318" s="12" t="s">
        <v>249</v>
      </c>
      <c r="E318" s="16" t="s">
        <v>0</v>
      </c>
      <c r="F318" s="14">
        <v>9521179.2100000009</v>
      </c>
      <c r="G318" s="14">
        <v>11000</v>
      </c>
      <c r="H318" s="14"/>
      <c r="I318" s="14"/>
      <c r="J318" s="14"/>
      <c r="K318" s="14"/>
      <c r="L318" s="14">
        <v>384753</v>
      </c>
      <c r="M318" s="14"/>
      <c r="N318" s="14"/>
      <c r="O318" s="14">
        <f t="shared" si="4"/>
        <v>9916932.2100000009</v>
      </c>
    </row>
    <row r="319" spans="1:15" ht="110.25" x14ac:dyDescent="0.2">
      <c r="A319" s="15" t="s">
        <v>20</v>
      </c>
      <c r="B319" s="12" t="s">
        <v>114</v>
      </c>
      <c r="C319" s="12" t="s">
        <v>33</v>
      </c>
      <c r="D319" s="12" t="s">
        <v>249</v>
      </c>
      <c r="E319" s="12" t="s">
        <v>21</v>
      </c>
      <c r="F319" s="14">
        <v>9235223.0099999998</v>
      </c>
      <c r="G319" s="14">
        <v>0</v>
      </c>
      <c r="H319" s="14"/>
      <c r="I319" s="14"/>
      <c r="J319" s="14"/>
      <c r="K319" s="14"/>
      <c r="L319" s="14">
        <v>384753</v>
      </c>
      <c r="M319" s="14"/>
      <c r="N319" s="14"/>
      <c r="O319" s="14">
        <f t="shared" si="4"/>
        <v>9619976.0099999998</v>
      </c>
    </row>
    <row r="320" spans="1:15" ht="47.25" x14ac:dyDescent="0.2">
      <c r="A320" s="15" t="s">
        <v>22</v>
      </c>
      <c r="B320" s="12" t="s">
        <v>114</v>
      </c>
      <c r="C320" s="12" t="s">
        <v>33</v>
      </c>
      <c r="D320" s="12" t="s">
        <v>249</v>
      </c>
      <c r="E320" s="12" t="s">
        <v>23</v>
      </c>
      <c r="F320" s="14">
        <v>9235223.0099999998</v>
      </c>
      <c r="G320" s="14">
        <v>0</v>
      </c>
      <c r="H320" s="14"/>
      <c r="I320" s="14"/>
      <c r="J320" s="14"/>
      <c r="K320" s="14"/>
      <c r="L320" s="14">
        <v>384753</v>
      </c>
      <c r="M320" s="14"/>
      <c r="N320" s="14"/>
      <c r="O320" s="14">
        <f t="shared" si="4"/>
        <v>9619976.0099999998</v>
      </c>
    </row>
    <row r="321" spans="1:15" ht="47.25" x14ac:dyDescent="0.2">
      <c r="A321" s="15" t="s">
        <v>28</v>
      </c>
      <c r="B321" s="12" t="s">
        <v>114</v>
      </c>
      <c r="C321" s="12" t="s">
        <v>33</v>
      </c>
      <c r="D321" s="12" t="s">
        <v>249</v>
      </c>
      <c r="E321" s="12" t="s">
        <v>29</v>
      </c>
      <c r="F321" s="14">
        <v>285447.2</v>
      </c>
      <c r="G321" s="14">
        <v>11000</v>
      </c>
      <c r="H321" s="14"/>
      <c r="I321" s="14"/>
      <c r="J321" s="14"/>
      <c r="K321" s="14"/>
      <c r="L321" s="14"/>
      <c r="M321" s="14"/>
      <c r="N321" s="14"/>
      <c r="O321" s="14">
        <f t="shared" si="4"/>
        <v>296447.2</v>
      </c>
    </row>
    <row r="322" spans="1:15" ht="47.25" x14ac:dyDescent="0.2">
      <c r="A322" s="15" t="s">
        <v>30</v>
      </c>
      <c r="B322" s="12" t="s">
        <v>114</v>
      </c>
      <c r="C322" s="12" t="s">
        <v>33</v>
      </c>
      <c r="D322" s="12" t="s">
        <v>249</v>
      </c>
      <c r="E322" s="12" t="s">
        <v>31</v>
      </c>
      <c r="F322" s="14">
        <v>285447.2</v>
      </c>
      <c r="G322" s="14">
        <v>11000</v>
      </c>
      <c r="H322" s="14"/>
      <c r="I322" s="14"/>
      <c r="J322" s="14"/>
      <c r="K322" s="14"/>
      <c r="L322" s="14"/>
      <c r="M322" s="14"/>
      <c r="N322" s="14"/>
      <c r="O322" s="14">
        <f t="shared" si="4"/>
        <v>296447.2</v>
      </c>
    </row>
    <row r="323" spans="1:15" ht="15.75" x14ac:dyDescent="0.2">
      <c r="A323" s="15" t="s">
        <v>34</v>
      </c>
      <c r="B323" s="12" t="s">
        <v>114</v>
      </c>
      <c r="C323" s="12" t="s">
        <v>33</v>
      </c>
      <c r="D323" s="12" t="s">
        <v>249</v>
      </c>
      <c r="E323" s="12" t="s">
        <v>35</v>
      </c>
      <c r="F323" s="14">
        <v>509</v>
      </c>
      <c r="G323" s="14">
        <v>0</v>
      </c>
      <c r="H323" s="14"/>
      <c r="I323" s="14"/>
      <c r="J323" s="14"/>
      <c r="K323" s="14"/>
      <c r="L323" s="14"/>
      <c r="M323" s="14"/>
      <c r="N323" s="14"/>
      <c r="O323" s="14">
        <f t="shared" si="4"/>
        <v>509</v>
      </c>
    </row>
    <row r="324" spans="1:15" ht="31.5" x14ac:dyDescent="0.2">
      <c r="A324" s="15" t="s">
        <v>36</v>
      </c>
      <c r="B324" s="12" t="s">
        <v>114</v>
      </c>
      <c r="C324" s="12" t="s">
        <v>33</v>
      </c>
      <c r="D324" s="12" t="s">
        <v>249</v>
      </c>
      <c r="E324" s="12" t="s">
        <v>37</v>
      </c>
      <c r="F324" s="14">
        <v>509</v>
      </c>
      <c r="G324" s="14">
        <v>0</v>
      </c>
      <c r="H324" s="14"/>
      <c r="I324" s="14"/>
      <c r="J324" s="14"/>
      <c r="K324" s="14"/>
      <c r="L324" s="14"/>
      <c r="M324" s="14"/>
      <c r="N324" s="14"/>
      <c r="O324" s="14">
        <f t="shared" si="4"/>
        <v>509</v>
      </c>
    </row>
    <row r="325" spans="1:15" ht="15.75" x14ac:dyDescent="0.2">
      <c r="A325" s="15" t="s">
        <v>250</v>
      </c>
      <c r="B325" s="12" t="s">
        <v>114</v>
      </c>
      <c r="C325" s="12" t="s">
        <v>33</v>
      </c>
      <c r="D325" s="12" t="s">
        <v>251</v>
      </c>
      <c r="E325" s="16" t="s">
        <v>0</v>
      </c>
      <c r="F325" s="14">
        <v>0</v>
      </c>
      <c r="G325" s="14">
        <v>25000</v>
      </c>
      <c r="H325" s="14"/>
      <c r="I325" s="14"/>
      <c r="J325" s="14"/>
      <c r="K325" s="14"/>
      <c r="L325" s="14"/>
      <c r="M325" s="14"/>
      <c r="N325" s="14"/>
      <c r="O325" s="14">
        <f t="shared" si="4"/>
        <v>25000</v>
      </c>
    </row>
    <row r="326" spans="1:15" ht="47.25" x14ac:dyDescent="0.2">
      <c r="A326" s="15" t="s">
        <v>28</v>
      </c>
      <c r="B326" s="12" t="s">
        <v>114</v>
      </c>
      <c r="C326" s="12" t="s">
        <v>33</v>
      </c>
      <c r="D326" s="12" t="s">
        <v>251</v>
      </c>
      <c r="E326" s="12" t="s">
        <v>29</v>
      </c>
      <c r="F326" s="14">
        <v>0</v>
      </c>
      <c r="G326" s="14">
        <v>25000</v>
      </c>
      <c r="H326" s="14"/>
      <c r="I326" s="14"/>
      <c r="J326" s="14"/>
      <c r="K326" s="14"/>
      <c r="L326" s="14"/>
      <c r="M326" s="14"/>
      <c r="N326" s="14"/>
      <c r="O326" s="14">
        <f t="shared" si="4"/>
        <v>25000</v>
      </c>
    </row>
    <row r="327" spans="1:15" ht="47.25" x14ac:dyDescent="0.2">
      <c r="A327" s="15" t="s">
        <v>30</v>
      </c>
      <c r="B327" s="12" t="s">
        <v>114</v>
      </c>
      <c r="C327" s="12" t="s">
        <v>33</v>
      </c>
      <c r="D327" s="12" t="s">
        <v>251</v>
      </c>
      <c r="E327" s="12" t="s">
        <v>31</v>
      </c>
      <c r="F327" s="14">
        <v>0</v>
      </c>
      <c r="G327" s="14">
        <v>25000</v>
      </c>
      <c r="H327" s="14"/>
      <c r="I327" s="14"/>
      <c r="J327" s="14"/>
      <c r="K327" s="14"/>
      <c r="L327" s="14"/>
      <c r="M327" s="14"/>
      <c r="N327" s="14"/>
      <c r="O327" s="14">
        <f t="shared" si="4"/>
        <v>25000</v>
      </c>
    </row>
    <row r="328" spans="1:15" s="26" customFormat="1" ht="63" x14ac:dyDescent="0.2">
      <c r="A328" s="20" t="s">
        <v>278</v>
      </c>
      <c r="B328" s="1" t="s">
        <v>114</v>
      </c>
      <c r="C328" s="1" t="s">
        <v>33</v>
      </c>
      <c r="D328" s="1" t="s">
        <v>279</v>
      </c>
      <c r="E328" s="21" t="s">
        <v>0</v>
      </c>
      <c r="F328" s="14"/>
      <c r="G328" s="14"/>
      <c r="H328" s="14"/>
      <c r="I328" s="14"/>
      <c r="J328" s="14">
        <v>30764.05</v>
      </c>
      <c r="K328" s="14"/>
      <c r="L328" s="14"/>
      <c r="M328" s="14"/>
      <c r="N328" s="14"/>
      <c r="O328" s="14">
        <f t="shared" si="4"/>
        <v>30764.05</v>
      </c>
    </row>
    <row r="329" spans="1:15" s="26" customFormat="1" ht="110.25" x14ac:dyDescent="0.2">
      <c r="A329" s="20" t="s">
        <v>20</v>
      </c>
      <c r="B329" s="1" t="s">
        <v>114</v>
      </c>
      <c r="C329" s="1" t="s">
        <v>33</v>
      </c>
      <c r="D329" s="1" t="s">
        <v>279</v>
      </c>
      <c r="E329" s="1" t="s">
        <v>21</v>
      </c>
      <c r="F329" s="14"/>
      <c r="G329" s="14"/>
      <c r="H329" s="14"/>
      <c r="I329" s="14"/>
      <c r="J329" s="14">
        <v>30764.05</v>
      </c>
      <c r="K329" s="14"/>
      <c r="L329" s="14"/>
      <c r="M329" s="14"/>
      <c r="N329" s="14"/>
      <c r="O329" s="14">
        <f t="shared" si="4"/>
        <v>30764.05</v>
      </c>
    </row>
    <row r="330" spans="1:15" s="26" customFormat="1" ht="47.25" x14ac:dyDescent="0.2">
      <c r="A330" s="20" t="s">
        <v>22</v>
      </c>
      <c r="B330" s="1" t="s">
        <v>114</v>
      </c>
      <c r="C330" s="1" t="s">
        <v>33</v>
      </c>
      <c r="D330" s="1" t="s">
        <v>279</v>
      </c>
      <c r="E330" s="1" t="s">
        <v>23</v>
      </c>
      <c r="F330" s="14"/>
      <c r="G330" s="14"/>
      <c r="H330" s="14"/>
      <c r="I330" s="14"/>
      <c r="J330" s="14">
        <v>30764.05</v>
      </c>
      <c r="K330" s="14"/>
      <c r="L330" s="14"/>
      <c r="M330" s="14"/>
      <c r="N330" s="14"/>
      <c r="O330" s="14">
        <f t="shared" ref="O330:O385" si="5">SUM(F330:N330)</f>
        <v>30764.05</v>
      </c>
    </row>
    <row r="331" spans="1:15" ht="15.75" x14ac:dyDescent="0.2">
      <c r="A331" s="13" t="s">
        <v>121</v>
      </c>
      <c r="B331" s="12" t="s">
        <v>64</v>
      </c>
      <c r="C331" s="12" t="s">
        <v>0</v>
      </c>
      <c r="D331" s="12" t="s">
        <v>0</v>
      </c>
      <c r="E331" s="12" t="s">
        <v>0</v>
      </c>
      <c r="F331" s="14">
        <v>31570433.25</v>
      </c>
      <c r="G331" s="14">
        <v>0</v>
      </c>
      <c r="H331" s="19">
        <v>1178958</v>
      </c>
      <c r="I331" s="19"/>
      <c r="J331" s="19">
        <v>3320052.66</v>
      </c>
      <c r="K331" s="19">
        <v>10526193</v>
      </c>
      <c r="L331" s="19">
        <v>-374768</v>
      </c>
      <c r="M331" s="19"/>
      <c r="N331" s="19">
        <v>-645464</v>
      </c>
      <c r="O331" s="14">
        <f t="shared" si="5"/>
        <v>45575404.909999996</v>
      </c>
    </row>
    <row r="332" spans="1:15" ht="15.75" x14ac:dyDescent="0.2">
      <c r="A332" s="13" t="s">
        <v>122</v>
      </c>
      <c r="B332" s="12" t="s">
        <v>64</v>
      </c>
      <c r="C332" s="12" t="s">
        <v>16</v>
      </c>
      <c r="D332" s="12" t="s">
        <v>0</v>
      </c>
      <c r="E332" s="12" t="s">
        <v>0</v>
      </c>
      <c r="F332" s="14">
        <v>3587567.25</v>
      </c>
      <c r="G332" s="14">
        <v>0</v>
      </c>
      <c r="H332" s="14"/>
      <c r="I332" s="14"/>
      <c r="J332" s="14"/>
      <c r="K332" s="14"/>
      <c r="L332" s="14">
        <v>-374768</v>
      </c>
      <c r="M332" s="14"/>
      <c r="N332" s="14"/>
      <c r="O332" s="14">
        <f t="shared" si="5"/>
        <v>3212799.25</v>
      </c>
    </row>
    <row r="333" spans="1:15" ht="31.5" x14ac:dyDescent="0.2">
      <c r="A333" s="15" t="s">
        <v>123</v>
      </c>
      <c r="B333" s="12" t="s">
        <v>64</v>
      </c>
      <c r="C333" s="12" t="s">
        <v>16</v>
      </c>
      <c r="D333" s="12" t="s">
        <v>252</v>
      </c>
      <c r="E333" s="16" t="s">
        <v>0</v>
      </c>
      <c r="F333" s="14">
        <v>3587567.25</v>
      </c>
      <c r="G333" s="14">
        <v>0</v>
      </c>
      <c r="H333" s="14"/>
      <c r="I333" s="14"/>
      <c r="J333" s="14"/>
      <c r="K333" s="14"/>
      <c r="L333" s="14">
        <v>-374768</v>
      </c>
      <c r="M333" s="14"/>
      <c r="N333" s="14"/>
      <c r="O333" s="14">
        <f t="shared" si="5"/>
        <v>3212799.25</v>
      </c>
    </row>
    <row r="334" spans="1:15" ht="31.5" x14ac:dyDescent="0.2">
      <c r="A334" s="15" t="s">
        <v>100</v>
      </c>
      <c r="B334" s="12" t="s">
        <v>64</v>
      </c>
      <c r="C334" s="12" t="s">
        <v>16</v>
      </c>
      <c r="D334" s="12" t="s">
        <v>252</v>
      </c>
      <c r="E334" s="12" t="s">
        <v>101</v>
      </c>
      <c r="F334" s="14">
        <v>3587567.25</v>
      </c>
      <c r="G334" s="14">
        <v>0</v>
      </c>
      <c r="H334" s="14"/>
      <c r="I334" s="14"/>
      <c r="J334" s="14"/>
      <c r="K334" s="14"/>
      <c r="L334" s="14">
        <v>-374768</v>
      </c>
      <c r="M334" s="14"/>
      <c r="N334" s="14"/>
      <c r="O334" s="14">
        <f t="shared" si="5"/>
        <v>3212799.25</v>
      </c>
    </row>
    <row r="335" spans="1:15" ht="47.25" x14ac:dyDescent="0.2">
      <c r="A335" s="15" t="s">
        <v>111</v>
      </c>
      <c r="B335" s="12" t="s">
        <v>64</v>
      </c>
      <c r="C335" s="12" t="s">
        <v>16</v>
      </c>
      <c r="D335" s="12" t="s">
        <v>252</v>
      </c>
      <c r="E335" s="12" t="s">
        <v>112</v>
      </c>
      <c r="F335" s="14">
        <v>3587567.25</v>
      </c>
      <c r="G335" s="14">
        <v>0</v>
      </c>
      <c r="H335" s="14"/>
      <c r="I335" s="14"/>
      <c r="J335" s="14"/>
      <c r="K335" s="14"/>
      <c r="L335" s="14">
        <v>-374768</v>
      </c>
      <c r="M335" s="14"/>
      <c r="N335" s="14"/>
      <c r="O335" s="14">
        <f t="shared" si="5"/>
        <v>3212799.25</v>
      </c>
    </row>
    <row r="336" spans="1:15" ht="15.75" x14ac:dyDescent="0.2">
      <c r="A336" s="13" t="s">
        <v>125</v>
      </c>
      <c r="B336" s="12" t="s">
        <v>64</v>
      </c>
      <c r="C336" s="12" t="s">
        <v>33</v>
      </c>
      <c r="D336" s="12" t="s">
        <v>0</v>
      </c>
      <c r="E336" s="12" t="s">
        <v>0</v>
      </c>
      <c r="F336" s="14">
        <v>27949866</v>
      </c>
      <c r="G336" s="14">
        <v>0</v>
      </c>
      <c r="H336" s="19">
        <v>1178958</v>
      </c>
      <c r="I336" s="19"/>
      <c r="J336" s="19">
        <v>3324052.66</v>
      </c>
      <c r="K336" s="19">
        <v>10526193</v>
      </c>
      <c r="L336" s="19"/>
      <c r="M336" s="19">
        <v>-20000</v>
      </c>
      <c r="N336" s="19">
        <v>-645464</v>
      </c>
      <c r="O336" s="14">
        <f t="shared" si="5"/>
        <v>42313605.659999996</v>
      </c>
    </row>
    <row r="337" spans="1:15" ht="63" x14ac:dyDescent="0.2">
      <c r="A337" s="15" t="s">
        <v>124</v>
      </c>
      <c r="B337" s="12" t="s">
        <v>64</v>
      </c>
      <c r="C337" s="12" t="s">
        <v>33</v>
      </c>
      <c r="D337" s="12" t="s">
        <v>253</v>
      </c>
      <c r="E337" s="16" t="s">
        <v>0</v>
      </c>
      <c r="F337" s="14">
        <v>266800</v>
      </c>
      <c r="G337" s="14">
        <v>0</v>
      </c>
      <c r="H337" s="14"/>
      <c r="I337" s="14"/>
      <c r="J337" s="14"/>
      <c r="K337" s="14"/>
      <c r="L337" s="14"/>
      <c r="M337" s="14"/>
      <c r="N337" s="14"/>
      <c r="O337" s="14">
        <f t="shared" si="5"/>
        <v>266800</v>
      </c>
    </row>
    <row r="338" spans="1:15" ht="31.5" x14ac:dyDescent="0.2">
      <c r="A338" s="15" t="s">
        <v>100</v>
      </c>
      <c r="B338" s="12" t="s">
        <v>64</v>
      </c>
      <c r="C338" s="12" t="s">
        <v>33</v>
      </c>
      <c r="D338" s="12" t="s">
        <v>253</v>
      </c>
      <c r="E338" s="12" t="s">
        <v>101</v>
      </c>
      <c r="F338" s="14">
        <v>266800</v>
      </c>
      <c r="G338" s="14">
        <v>0</v>
      </c>
      <c r="H338" s="14"/>
      <c r="I338" s="14"/>
      <c r="J338" s="14"/>
      <c r="K338" s="14"/>
      <c r="L338" s="14"/>
      <c r="M338" s="14"/>
      <c r="N338" s="14"/>
      <c r="O338" s="14">
        <f t="shared" si="5"/>
        <v>266800</v>
      </c>
    </row>
    <row r="339" spans="1:15" ht="47.25" x14ac:dyDescent="0.2">
      <c r="A339" s="15" t="s">
        <v>111</v>
      </c>
      <c r="B339" s="12" t="s">
        <v>64</v>
      </c>
      <c r="C339" s="12" t="s">
        <v>33</v>
      </c>
      <c r="D339" s="12" t="s">
        <v>253</v>
      </c>
      <c r="E339" s="12" t="s">
        <v>112</v>
      </c>
      <c r="F339" s="14">
        <v>266800</v>
      </c>
      <c r="G339" s="14">
        <v>0</v>
      </c>
      <c r="H339" s="14"/>
      <c r="I339" s="14"/>
      <c r="J339" s="14"/>
      <c r="K339" s="14"/>
      <c r="L339" s="14"/>
      <c r="M339" s="14"/>
      <c r="N339" s="14"/>
      <c r="O339" s="14">
        <f t="shared" si="5"/>
        <v>266800</v>
      </c>
    </row>
    <row r="340" spans="1:15" ht="141.75" x14ac:dyDescent="0.2">
      <c r="A340" s="15" t="s">
        <v>254</v>
      </c>
      <c r="B340" s="12" t="s">
        <v>64</v>
      </c>
      <c r="C340" s="12" t="s">
        <v>33</v>
      </c>
      <c r="D340" s="12" t="s">
        <v>255</v>
      </c>
      <c r="E340" s="16" t="s">
        <v>0</v>
      </c>
      <c r="F340" s="14">
        <v>14534740</v>
      </c>
      <c r="G340" s="14">
        <v>0</v>
      </c>
      <c r="H340" s="14"/>
      <c r="I340" s="14"/>
      <c r="J340" s="14">
        <v>-3228100</v>
      </c>
      <c r="K340" s="14">
        <v>-1061100</v>
      </c>
      <c r="L340" s="14"/>
      <c r="M340" s="14">
        <v>-20000</v>
      </c>
      <c r="N340" s="14"/>
      <c r="O340" s="14">
        <f t="shared" si="5"/>
        <v>10225540</v>
      </c>
    </row>
    <row r="341" spans="1:15" ht="31.5" x14ac:dyDescent="0.2">
      <c r="A341" s="15" t="s">
        <v>100</v>
      </c>
      <c r="B341" s="12" t="s">
        <v>64</v>
      </c>
      <c r="C341" s="12" t="s">
        <v>33</v>
      </c>
      <c r="D341" s="12" t="s">
        <v>255</v>
      </c>
      <c r="E341" s="12" t="s">
        <v>101</v>
      </c>
      <c r="F341" s="14">
        <v>14534740</v>
      </c>
      <c r="G341" s="14">
        <v>0</v>
      </c>
      <c r="H341" s="14"/>
      <c r="I341" s="14"/>
      <c r="J341" s="14">
        <v>-3228100</v>
      </c>
      <c r="K341" s="14">
        <v>-1061100</v>
      </c>
      <c r="L341" s="14"/>
      <c r="M341" s="14">
        <v>-20000</v>
      </c>
      <c r="N341" s="14"/>
      <c r="O341" s="14">
        <f t="shared" si="5"/>
        <v>10225540</v>
      </c>
    </row>
    <row r="342" spans="1:15" ht="31.5" x14ac:dyDescent="0.2">
      <c r="A342" s="15" t="s">
        <v>126</v>
      </c>
      <c r="B342" s="12" t="s">
        <v>64</v>
      </c>
      <c r="C342" s="12" t="s">
        <v>33</v>
      </c>
      <c r="D342" s="12" t="s">
        <v>255</v>
      </c>
      <c r="E342" s="12" t="s">
        <v>127</v>
      </c>
      <c r="F342" s="14">
        <v>9323959</v>
      </c>
      <c r="G342" s="14">
        <v>0</v>
      </c>
      <c r="H342" s="14"/>
      <c r="I342" s="14"/>
      <c r="J342" s="14">
        <v>-2534530</v>
      </c>
      <c r="K342" s="14"/>
      <c r="L342" s="14"/>
      <c r="M342" s="14"/>
      <c r="N342" s="14"/>
      <c r="O342" s="14">
        <f t="shared" si="5"/>
        <v>6789429</v>
      </c>
    </row>
    <row r="343" spans="1:15" ht="47.25" x14ac:dyDescent="0.2">
      <c r="A343" s="15" t="s">
        <v>111</v>
      </c>
      <c r="B343" s="12" t="s">
        <v>64</v>
      </c>
      <c r="C343" s="12" t="s">
        <v>33</v>
      </c>
      <c r="D343" s="12" t="s">
        <v>255</v>
      </c>
      <c r="E343" s="12" t="s">
        <v>112</v>
      </c>
      <c r="F343" s="14">
        <v>5210781</v>
      </c>
      <c r="G343" s="14">
        <v>0</v>
      </c>
      <c r="H343" s="14"/>
      <c r="I343" s="14"/>
      <c r="J343" s="14">
        <v>-693570</v>
      </c>
      <c r="K343" s="14">
        <v>-1061100</v>
      </c>
      <c r="L343" s="14"/>
      <c r="M343" s="14">
        <v>-20000</v>
      </c>
      <c r="N343" s="14"/>
      <c r="O343" s="14">
        <f t="shared" si="5"/>
        <v>3436111</v>
      </c>
    </row>
    <row r="344" spans="1:15" ht="94.5" x14ac:dyDescent="0.2">
      <c r="A344" s="15" t="s">
        <v>128</v>
      </c>
      <c r="B344" s="12" t="s">
        <v>64</v>
      </c>
      <c r="C344" s="12" t="s">
        <v>33</v>
      </c>
      <c r="D344" s="12" t="s">
        <v>256</v>
      </c>
      <c r="E344" s="16" t="s">
        <v>0</v>
      </c>
      <c r="F344" s="14">
        <v>9026160</v>
      </c>
      <c r="G344" s="14">
        <v>0</v>
      </c>
      <c r="H344" s="19">
        <v>1178958</v>
      </c>
      <c r="I344" s="19"/>
      <c r="J344" s="19">
        <v>6552152.6600000001</v>
      </c>
      <c r="K344" s="19">
        <v>12148204</v>
      </c>
      <c r="L344" s="19"/>
      <c r="M344" s="19"/>
      <c r="N344" s="19">
        <v>-645464</v>
      </c>
      <c r="O344" s="14">
        <f t="shared" si="5"/>
        <v>28260010.66</v>
      </c>
    </row>
    <row r="345" spans="1:15" ht="47.25" x14ac:dyDescent="0.2">
      <c r="A345" s="15" t="s">
        <v>81</v>
      </c>
      <c r="B345" s="12" t="s">
        <v>64</v>
      </c>
      <c r="C345" s="12" t="s">
        <v>33</v>
      </c>
      <c r="D345" s="12" t="s">
        <v>256</v>
      </c>
      <c r="E345" s="12" t="s">
        <v>82</v>
      </c>
      <c r="F345" s="14">
        <v>9026160</v>
      </c>
      <c r="G345" s="14">
        <v>0</v>
      </c>
      <c r="H345" s="19">
        <v>1178958</v>
      </c>
      <c r="I345" s="19"/>
      <c r="J345" s="19">
        <v>6552152.6600000001</v>
      </c>
      <c r="K345" s="19">
        <v>12148204</v>
      </c>
      <c r="L345" s="19"/>
      <c r="M345" s="19"/>
      <c r="N345" s="19">
        <v>-645464</v>
      </c>
      <c r="O345" s="14">
        <f t="shared" si="5"/>
        <v>28260010.66</v>
      </c>
    </row>
    <row r="346" spans="1:15" ht="15.75" x14ac:dyDescent="0.2">
      <c r="A346" s="15" t="s">
        <v>83</v>
      </c>
      <c r="B346" s="12" t="s">
        <v>64</v>
      </c>
      <c r="C346" s="12" t="s">
        <v>33</v>
      </c>
      <c r="D346" s="12" t="s">
        <v>256</v>
      </c>
      <c r="E346" s="12" t="s">
        <v>84</v>
      </c>
      <c r="F346" s="14">
        <v>9026160</v>
      </c>
      <c r="G346" s="14">
        <v>0</v>
      </c>
      <c r="H346" s="19">
        <v>1178958</v>
      </c>
      <c r="I346" s="19"/>
      <c r="J346" s="19">
        <v>6552152.6600000001</v>
      </c>
      <c r="K346" s="19">
        <v>12148204</v>
      </c>
      <c r="L346" s="19"/>
      <c r="M346" s="19"/>
      <c r="N346" s="19">
        <v>-645464</v>
      </c>
      <c r="O346" s="14">
        <f t="shared" si="5"/>
        <v>28260010.66</v>
      </c>
    </row>
    <row r="347" spans="1:15" ht="78.75" x14ac:dyDescent="0.2">
      <c r="A347" s="15" t="s">
        <v>129</v>
      </c>
      <c r="B347" s="12" t="s">
        <v>64</v>
      </c>
      <c r="C347" s="12" t="s">
        <v>33</v>
      </c>
      <c r="D347" s="12" t="s">
        <v>257</v>
      </c>
      <c r="E347" s="16" t="s">
        <v>0</v>
      </c>
      <c r="F347" s="14">
        <v>2133130</v>
      </c>
      <c r="G347" s="14">
        <v>0</v>
      </c>
      <c r="H347" s="14"/>
      <c r="I347" s="14"/>
      <c r="J347" s="14"/>
      <c r="K347" s="14">
        <v>-560911</v>
      </c>
      <c r="L347" s="14"/>
      <c r="M347" s="14"/>
      <c r="N347" s="14"/>
      <c r="O347" s="14">
        <f t="shared" si="5"/>
        <v>1572219</v>
      </c>
    </row>
    <row r="348" spans="1:15" ht="31.5" x14ac:dyDescent="0.2">
      <c r="A348" s="15" t="s">
        <v>100</v>
      </c>
      <c r="B348" s="12" t="s">
        <v>64</v>
      </c>
      <c r="C348" s="12" t="s">
        <v>33</v>
      </c>
      <c r="D348" s="12" t="s">
        <v>257</v>
      </c>
      <c r="E348" s="12" t="s">
        <v>101</v>
      </c>
      <c r="F348" s="14">
        <v>2133130</v>
      </c>
      <c r="G348" s="14">
        <v>0</v>
      </c>
      <c r="H348" s="14"/>
      <c r="I348" s="14"/>
      <c r="J348" s="14"/>
      <c r="K348" s="14">
        <v>-560911</v>
      </c>
      <c r="L348" s="14"/>
      <c r="M348" s="14"/>
      <c r="N348" s="14"/>
      <c r="O348" s="14">
        <f t="shared" si="5"/>
        <v>1572219</v>
      </c>
    </row>
    <row r="349" spans="1:15" ht="47.25" x14ac:dyDescent="0.2">
      <c r="A349" s="15" t="s">
        <v>111</v>
      </c>
      <c r="B349" s="12" t="s">
        <v>64</v>
      </c>
      <c r="C349" s="12" t="s">
        <v>33</v>
      </c>
      <c r="D349" s="12" t="s">
        <v>257</v>
      </c>
      <c r="E349" s="12" t="s">
        <v>112</v>
      </c>
      <c r="F349" s="14">
        <v>2133130</v>
      </c>
      <c r="G349" s="14">
        <v>0</v>
      </c>
      <c r="H349" s="14"/>
      <c r="I349" s="14"/>
      <c r="J349" s="14"/>
      <c r="K349" s="14">
        <v>-560911</v>
      </c>
      <c r="L349" s="14"/>
      <c r="M349" s="14"/>
      <c r="N349" s="14"/>
      <c r="O349" s="14">
        <f t="shared" si="5"/>
        <v>1572219</v>
      </c>
    </row>
    <row r="350" spans="1:15" ht="31.5" x14ac:dyDescent="0.2">
      <c r="A350" s="15" t="s">
        <v>130</v>
      </c>
      <c r="B350" s="12" t="s">
        <v>64</v>
      </c>
      <c r="C350" s="12" t="s">
        <v>33</v>
      </c>
      <c r="D350" s="12" t="s">
        <v>258</v>
      </c>
      <c r="E350" s="16" t="s">
        <v>0</v>
      </c>
      <c r="F350" s="14">
        <v>1989036</v>
      </c>
      <c r="G350" s="14">
        <v>0</v>
      </c>
      <c r="H350" s="14"/>
      <c r="I350" s="14"/>
      <c r="J350" s="14"/>
      <c r="K350" s="14"/>
      <c r="L350" s="14"/>
      <c r="M350" s="14"/>
      <c r="N350" s="14"/>
      <c r="O350" s="14">
        <f t="shared" si="5"/>
        <v>1989036</v>
      </c>
    </row>
    <row r="351" spans="1:15" ht="31.5" x14ac:dyDescent="0.2">
      <c r="A351" s="15" t="s">
        <v>100</v>
      </c>
      <c r="B351" s="12" t="s">
        <v>64</v>
      </c>
      <c r="C351" s="12" t="s">
        <v>33</v>
      </c>
      <c r="D351" s="12" t="s">
        <v>258</v>
      </c>
      <c r="E351" s="12" t="s">
        <v>101</v>
      </c>
      <c r="F351" s="14">
        <v>1989036</v>
      </c>
      <c r="G351" s="14">
        <v>0</v>
      </c>
      <c r="H351" s="14"/>
      <c r="I351" s="14"/>
      <c r="J351" s="14"/>
      <c r="K351" s="14"/>
      <c r="L351" s="14"/>
      <c r="M351" s="14"/>
      <c r="N351" s="14"/>
      <c r="O351" s="14">
        <f t="shared" si="5"/>
        <v>1989036</v>
      </c>
    </row>
    <row r="352" spans="1:15" ht="47.25" x14ac:dyDescent="0.2">
      <c r="A352" s="15" t="s">
        <v>111</v>
      </c>
      <c r="B352" s="12" t="s">
        <v>64</v>
      </c>
      <c r="C352" s="12" t="s">
        <v>33</v>
      </c>
      <c r="D352" s="12" t="s">
        <v>258</v>
      </c>
      <c r="E352" s="12" t="s">
        <v>112</v>
      </c>
      <c r="F352" s="14">
        <v>1989036</v>
      </c>
      <c r="G352" s="14">
        <v>0</v>
      </c>
      <c r="H352" s="14"/>
      <c r="I352" s="14"/>
      <c r="J352" s="14"/>
      <c r="K352" s="14"/>
      <c r="L352" s="14"/>
      <c r="M352" s="14"/>
      <c r="N352" s="14"/>
      <c r="O352" s="14">
        <f t="shared" si="5"/>
        <v>1989036</v>
      </c>
    </row>
    <row r="353" spans="1:15" ht="31.5" x14ac:dyDescent="0.2">
      <c r="A353" s="13" t="s">
        <v>131</v>
      </c>
      <c r="B353" s="12" t="s">
        <v>64</v>
      </c>
      <c r="C353" s="12" t="s">
        <v>41</v>
      </c>
      <c r="D353" s="12" t="s">
        <v>0</v>
      </c>
      <c r="E353" s="12" t="s">
        <v>0</v>
      </c>
      <c r="F353" s="14">
        <v>33000</v>
      </c>
      <c r="G353" s="14">
        <v>0</v>
      </c>
      <c r="H353" s="14"/>
      <c r="I353" s="14"/>
      <c r="J353" s="14">
        <v>-4000</v>
      </c>
      <c r="K353" s="14"/>
      <c r="L353" s="14"/>
      <c r="M353" s="14">
        <v>20000</v>
      </c>
      <c r="N353" s="14"/>
      <c r="O353" s="14">
        <f t="shared" si="5"/>
        <v>49000</v>
      </c>
    </row>
    <row r="354" spans="1:15" ht="173.25" x14ac:dyDescent="0.2">
      <c r="A354" s="15" t="s">
        <v>259</v>
      </c>
      <c r="B354" s="12" t="s">
        <v>64</v>
      </c>
      <c r="C354" s="12" t="s">
        <v>41</v>
      </c>
      <c r="D354" s="12" t="s">
        <v>260</v>
      </c>
      <c r="E354" s="16" t="s">
        <v>0</v>
      </c>
      <c r="F354" s="14">
        <v>33000</v>
      </c>
      <c r="G354" s="14">
        <v>0</v>
      </c>
      <c r="H354" s="14"/>
      <c r="I354" s="14"/>
      <c r="J354" s="14">
        <v>-4000</v>
      </c>
      <c r="K354" s="14"/>
      <c r="L354" s="14"/>
      <c r="M354" s="14">
        <v>20000</v>
      </c>
      <c r="N354" s="14"/>
      <c r="O354" s="14">
        <f t="shared" si="5"/>
        <v>49000</v>
      </c>
    </row>
    <row r="355" spans="1:15" ht="47.25" x14ac:dyDescent="0.2">
      <c r="A355" s="15" t="s">
        <v>28</v>
      </c>
      <c r="B355" s="12" t="s">
        <v>64</v>
      </c>
      <c r="C355" s="12" t="s">
        <v>41</v>
      </c>
      <c r="D355" s="12" t="s">
        <v>260</v>
      </c>
      <c r="E355" s="12" t="s">
        <v>29</v>
      </c>
      <c r="F355" s="14">
        <v>33000</v>
      </c>
      <c r="G355" s="14">
        <v>0</v>
      </c>
      <c r="H355" s="14"/>
      <c r="I355" s="14"/>
      <c r="J355" s="14">
        <v>-4000</v>
      </c>
      <c r="K355" s="14"/>
      <c r="L355" s="14"/>
      <c r="M355" s="14">
        <v>20000</v>
      </c>
      <c r="N355" s="14"/>
      <c r="O355" s="14">
        <f t="shared" si="5"/>
        <v>49000</v>
      </c>
    </row>
    <row r="356" spans="1:15" ht="47.25" x14ac:dyDescent="0.2">
      <c r="A356" s="15" t="s">
        <v>30</v>
      </c>
      <c r="B356" s="12" t="s">
        <v>64</v>
      </c>
      <c r="C356" s="12" t="s">
        <v>41</v>
      </c>
      <c r="D356" s="12" t="s">
        <v>260</v>
      </c>
      <c r="E356" s="12" t="s">
        <v>31</v>
      </c>
      <c r="F356" s="14">
        <v>33000</v>
      </c>
      <c r="G356" s="14">
        <v>0</v>
      </c>
      <c r="H356" s="14"/>
      <c r="I356" s="14"/>
      <c r="J356" s="14">
        <v>-4000</v>
      </c>
      <c r="K356" s="14"/>
      <c r="L356" s="14"/>
      <c r="M356" s="14">
        <v>20000</v>
      </c>
      <c r="N356" s="14"/>
      <c r="O356" s="14">
        <f t="shared" si="5"/>
        <v>49000</v>
      </c>
    </row>
    <row r="357" spans="1:15" ht="15.75" x14ac:dyDescent="0.2">
      <c r="A357" s="13" t="s">
        <v>133</v>
      </c>
      <c r="B357" s="12" t="s">
        <v>45</v>
      </c>
      <c r="C357" s="12" t="s">
        <v>0</v>
      </c>
      <c r="D357" s="12" t="s">
        <v>0</v>
      </c>
      <c r="E357" s="12" t="s">
        <v>0</v>
      </c>
      <c r="F357" s="14">
        <v>25367606.739999998</v>
      </c>
      <c r="G357" s="14">
        <v>150000</v>
      </c>
      <c r="H357" s="19">
        <v>19837522.399999999</v>
      </c>
      <c r="I357" s="19">
        <v>185938</v>
      </c>
      <c r="J357" s="19">
        <v>-1758283</v>
      </c>
      <c r="K357" s="19"/>
      <c r="L357" s="19">
        <v>-1559959.67</v>
      </c>
      <c r="M357" s="19"/>
      <c r="N357" s="19">
        <v>-30000</v>
      </c>
      <c r="O357" s="14">
        <f t="shared" si="5"/>
        <v>42192824.469999999</v>
      </c>
    </row>
    <row r="358" spans="1:15" ht="15.75" x14ac:dyDescent="0.2">
      <c r="A358" s="13" t="s">
        <v>261</v>
      </c>
      <c r="B358" s="12" t="s">
        <v>45</v>
      </c>
      <c r="C358" s="12" t="s">
        <v>16</v>
      </c>
      <c r="D358" s="12" t="s">
        <v>0</v>
      </c>
      <c r="E358" s="12" t="s">
        <v>0</v>
      </c>
      <c r="F358" s="14">
        <v>25367606.739999998</v>
      </c>
      <c r="G358" s="14">
        <v>0</v>
      </c>
      <c r="H358" s="19">
        <v>19837522.399999999</v>
      </c>
      <c r="I358" s="19">
        <v>185938</v>
      </c>
      <c r="J358" s="19">
        <v>-1758283</v>
      </c>
      <c r="K358" s="19"/>
      <c r="L358" s="19">
        <v>-1559959.67</v>
      </c>
      <c r="M358" s="19"/>
      <c r="N358" s="19">
        <v>-30000</v>
      </c>
      <c r="O358" s="14">
        <f t="shared" si="5"/>
        <v>42042824.469999999</v>
      </c>
    </row>
    <row r="359" spans="1:15" s="18" customFormat="1" ht="31.5" x14ac:dyDescent="0.2">
      <c r="A359" s="20" t="s">
        <v>272</v>
      </c>
      <c r="B359" s="1" t="s">
        <v>45</v>
      </c>
      <c r="C359" s="1" t="s">
        <v>16</v>
      </c>
      <c r="D359" s="1" t="s">
        <v>273</v>
      </c>
      <c r="E359" s="21" t="s">
        <v>0</v>
      </c>
      <c r="F359" s="14"/>
      <c r="G359" s="14"/>
      <c r="H359" s="19">
        <v>19837522.399999999</v>
      </c>
      <c r="I359" s="19"/>
      <c r="J359" s="19"/>
      <c r="K359" s="19"/>
      <c r="L359" s="19"/>
      <c r="M359" s="19"/>
      <c r="N359" s="19"/>
      <c r="O359" s="14">
        <f t="shared" si="5"/>
        <v>19837522.399999999</v>
      </c>
    </row>
    <row r="360" spans="1:15" s="18" customFormat="1" ht="63" x14ac:dyDescent="0.2">
      <c r="A360" s="20" t="s">
        <v>52</v>
      </c>
      <c r="B360" s="1" t="s">
        <v>45</v>
      </c>
      <c r="C360" s="1" t="s">
        <v>16</v>
      </c>
      <c r="D360" s="1" t="s">
        <v>273</v>
      </c>
      <c r="E360" s="1" t="s">
        <v>53</v>
      </c>
      <c r="F360" s="14"/>
      <c r="G360" s="14"/>
      <c r="H360" s="19">
        <v>19837522.399999999</v>
      </c>
      <c r="I360" s="19"/>
      <c r="J360" s="19"/>
      <c r="K360" s="19"/>
      <c r="L360" s="19"/>
      <c r="M360" s="19"/>
      <c r="N360" s="19"/>
      <c r="O360" s="14">
        <f t="shared" si="5"/>
        <v>19837522.399999999</v>
      </c>
    </row>
    <row r="361" spans="1:15" s="18" customFormat="1" ht="15.75" x14ac:dyDescent="0.2">
      <c r="A361" s="20" t="s">
        <v>54</v>
      </c>
      <c r="B361" s="1" t="s">
        <v>45</v>
      </c>
      <c r="C361" s="1" t="s">
        <v>16</v>
      </c>
      <c r="D361" s="1" t="s">
        <v>273</v>
      </c>
      <c r="E361" s="1" t="s">
        <v>55</v>
      </c>
      <c r="F361" s="14"/>
      <c r="G361" s="14"/>
      <c r="H361" s="19">
        <v>19837522.399999999</v>
      </c>
      <c r="I361" s="19"/>
      <c r="J361" s="19"/>
      <c r="K361" s="19"/>
      <c r="L361" s="19"/>
      <c r="M361" s="19"/>
      <c r="N361" s="19"/>
      <c r="O361" s="14">
        <f t="shared" si="5"/>
        <v>19837522.399999999</v>
      </c>
    </row>
    <row r="362" spans="1:15" ht="31.5" x14ac:dyDescent="0.2">
      <c r="A362" s="15" t="s">
        <v>161</v>
      </c>
      <c r="B362" s="12" t="s">
        <v>45</v>
      </c>
      <c r="C362" s="12" t="s">
        <v>16</v>
      </c>
      <c r="D362" s="12" t="s">
        <v>262</v>
      </c>
      <c r="E362" s="16" t="s">
        <v>0</v>
      </c>
      <c r="F362" s="14">
        <v>23490769.739999998</v>
      </c>
      <c r="G362" s="14">
        <v>0</v>
      </c>
      <c r="H362" s="14"/>
      <c r="I362" s="14"/>
      <c r="J362" s="14"/>
      <c r="K362" s="14"/>
      <c r="L362" s="14">
        <v>-1550000</v>
      </c>
      <c r="M362" s="14"/>
      <c r="N362" s="14">
        <v>-30000</v>
      </c>
      <c r="O362" s="14">
        <f t="shared" si="5"/>
        <v>21910769.739999998</v>
      </c>
    </row>
    <row r="363" spans="1:15" ht="63" x14ac:dyDescent="0.2">
      <c r="A363" s="15" t="s">
        <v>52</v>
      </c>
      <c r="B363" s="12" t="s">
        <v>45</v>
      </c>
      <c r="C363" s="12" t="s">
        <v>16</v>
      </c>
      <c r="D363" s="12" t="s">
        <v>262</v>
      </c>
      <c r="E363" s="12" t="s">
        <v>53</v>
      </c>
      <c r="F363" s="14">
        <v>23490769.739999998</v>
      </c>
      <c r="G363" s="14">
        <v>0</v>
      </c>
      <c r="H363" s="14"/>
      <c r="I363" s="14"/>
      <c r="J363" s="14"/>
      <c r="K363" s="14"/>
      <c r="L363" s="14">
        <v>-1550000</v>
      </c>
      <c r="M363" s="14"/>
      <c r="N363" s="14">
        <v>-30000</v>
      </c>
      <c r="O363" s="14">
        <f t="shared" si="5"/>
        <v>21910769.739999998</v>
      </c>
    </row>
    <row r="364" spans="1:15" ht="15.75" x14ac:dyDescent="0.2">
      <c r="A364" s="15" t="s">
        <v>54</v>
      </c>
      <c r="B364" s="12" t="s">
        <v>45</v>
      </c>
      <c r="C364" s="12" t="s">
        <v>16</v>
      </c>
      <c r="D364" s="12" t="s">
        <v>262</v>
      </c>
      <c r="E364" s="12" t="s">
        <v>55</v>
      </c>
      <c r="F364" s="14">
        <v>23490769.739999998</v>
      </c>
      <c r="G364" s="14">
        <v>0</v>
      </c>
      <c r="H364" s="14"/>
      <c r="I364" s="14"/>
      <c r="J364" s="14"/>
      <c r="K364" s="14"/>
      <c r="L364" s="14">
        <v>-1550000</v>
      </c>
      <c r="M364" s="14"/>
      <c r="N364" s="14">
        <v>-30000</v>
      </c>
      <c r="O364" s="14">
        <f t="shared" si="5"/>
        <v>21910769.739999998</v>
      </c>
    </row>
    <row r="365" spans="1:15" ht="110.25" x14ac:dyDescent="0.2">
      <c r="A365" s="15" t="s">
        <v>163</v>
      </c>
      <c r="B365" s="12" t="s">
        <v>45</v>
      </c>
      <c r="C365" s="12" t="s">
        <v>16</v>
      </c>
      <c r="D365" s="12" t="s">
        <v>263</v>
      </c>
      <c r="E365" s="16" t="s">
        <v>0</v>
      </c>
      <c r="F365" s="14">
        <v>30577</v>
      </c>
      <c r="G365" s="14">
        <v>0</v>
      </c>
      <c r="H365" s="14"/>
      <c r="I365" s="19">
        <v>185938</v>
      </c>
      <c r="J365" s="19">
        <v>87977</v>
      </c>
      <c r="K365" s="19"/>
      <c r="L365" s="19">
        <v>-9959.67</v>
      </c>
      <c r="M365" s="19"/>
      <c r="N365" s="19"/>
      <c r="O365" s="14">
        <f t="shared" si="5"/>
        <v>294532.33</v>
      </c>
    </row>
    <row r="366" spans="1:15" ht="63" x14ac:dyDescent="0.2">
      <c r="A366" s="15" t="s">
        <v>52</v>
      </c>
      <c r="B366" s="12" t="s">
        <v>45</v>
      </c>
      <c r="C366" s="12" t="s">
        <v>16</v>
      </c>
      <c r="D366" s="12" t="s">
        <v>263</v>
      </c>
      <c r="E366" s="12" t="s">
        <v>53</v>
      </c>
      <c r="F366" s="14">
        <v>30577</v>
      </c>
      <c r="G366" s="14">
        <v>0</v>
      </c>
      <c r="H366" s="14"/>
      <c r="I366" s="19">
        <v>185938</v>
      </c>
      <c r="J366" s="19">
        <v>87977</v>
      </c>
      <c r="K366" s="19"/>
      <c r="L366" s="19">
        <v>-9959.67</v>
      </c>
      <c r="M366" s="19"/>
      <c r="N366" s="19"/>
      <c r="O366" s="14">
        <f t="shared" si="5"/>
        <v>294532.33</v>
      </c>
    </row>
    <row r="367" spans="1:15" ht="15.75" x14ac:dyDescent="0.2">
      <c r="A367" s="15" t="s">
        <v>54</v>
      </c>
      <c r="B367" s="12" t="s">
        <v>45</v>
      </c>
      <c r="C367" s="12" t="s">
        <v>16</v>
      </c>
      <c r="D367" s="12" t="s">
        <v>263</v>
      </c>
      <c r="E367" s="12" t="s">
        <v>55</v>
      </c>
      <c r="F367" s="14">
        <v>30577</v>
      </c>
      <c r="G367" s="14">
        <v>0</v>
      </c>
      <c r="H367" s="14"/>
      <c r="I367" s="19">
        <v>185938</v>
      </c>
      <c r="J367" s="19">
        <v>87977</v>
      </c>
      <c r="K367" s="19"/>
      <c r="L367" s="19">
        <v>-9959.67</v>
      </c>
      <c r="M367" s="19"/>
      <c r="N367" s="19"/>
      <c r="O367" s="14">
        <f t="shared" si="5"/>
        <v>294532.33</v>
      </c>
    </row>
    <row r="368" spans="1:15" ht="63" x14ac:dyDescent="0.2">
      <c r="A368" s="15" t="s">
        <v>162</v>
      </c>
      <c r="B368" s="12" t="s">
        <v>45</v>
      </c>
      <c r="C368" s="12" t="s">
        <v>16</v>
      </c>
      <c r="D368" s="12" t="s">
        <v>264</v>
      </c>
      <c r="E368" s="16" t="s">
        <v>0</v>
      </c>
      <c r="F368" s="14">
        <v>1846260</v>
      </c>
      <c r="G368" s="14">
        <v>0</v>
      </c>
      <c r="H368" s="14"/>
      <c r="I368" s="14"/>
      <c r="J368" s="14">
        <v>-1846260</v>
      </c>
      <c r="K368" s="14"/>
      <c r="L368" s="14"/>
      <c r="M368" s="14"/>
      <c r="N368" s="14"/>
      <c r="O368" s="14">
        <f t="shared" si="5"/>
        <v>0</v>
      </c>
    </row>
    <row r="369" spans="1:15" ht="63" x14ac:dyDescent="0.2">
      <c r="A369" s="15" t="s">
        <v>52</v>
      </c>
      <c r="B369" s="12" t="s">
        <v>45</v>
      </c>
      <c r="C369" s="12" t="s">
        <v>16</v>
      </c>
      <c r="D369" s="12" t="s">
        <v>264</v>
      </c>
      <c r="E369" s="12" t="s">
        <v>53</v>
      </c>
      <c r="F369" s="14">
        <v>1846260</v>
      </c>
      <c r="G369" s="14">
        <v>0</v>
      </c>
      <c r="H369" s="14"/>
      <c r="I369" s="14"/>
      <c r="J369" s="14">
        <v>-1846260</v>
      </c>
      <c r="K369" s="14"/>
      <c r="L369" s="14"/>
      <c r="M369" s="14"/>
      <c r="N369" s="14"/>
      <c r="O369" s="14">
        <f t="shared" si="5"/>
        <v>0</v>
      </c>
    </row>
    <row r="370" spans="1:15" ht="15.75" x14ac:dyDescent="0.2">
      <c r="A370" s="15" t="s">
        <v>54</v>
      </c>
      <c r="B370" s="12" t="s">
        <v>45</v>
      </c>
      <c r="C370" s="12" t="s">
        <v>16</v>
      </c>
      <c r="D370" s="12" t="s">
        <v>264</v>
      </c>
      <c r="E370" s="12" t="s">
        <v>55</v>
      </c>
      <c r="F370" s="14">
        <v>1846260</v>
      </c>
      <c r="G370" s="14">
        <v>0</v>
      </c>
      <c r="H370" s="14"/>
      <c r="I370" s="14"/>
      <c r="J370" s="14">
        <v>-1846260</v>
      </c>
      <c r="K370" s="14"/>
      <c r="L370" s="14"/>
      <c r="M370" s="14"/>
      <c r="N370" s="14"/>
      <c r="O370" s="14">
        <f t="shared" si="5"/>
        <v>0</v>
      </c>
    </row>
    <row r="371" spans="1:15" ht="15.75" x14ac:dyDescent="0.2">
      <c r="A371" s="13" t="s">
        <v>134</v>
      </c>
      <c r="B371" s="12" t="s">
        <v>45</v>
      </c>
      <c r="C371" s="12" t="s">
        <v>18</v>
      </c>
      <c r="D371" s="12" t="s">
        <v>0</v>
      </c>
      <c r="E371" s="12" t="s">
        <v>0</v>
      </c>
      <c r="F371" s="14">
        <v>0</v>
      </c>
      <c r="G371" s="14">
        <v>150000</v>
      </c>
      <c r="H371" s="14"/>
      <c r="I371" s="14"/>
      <c r="J371" s="14"/>
      <c r="K371" s="14"/>
      <c r="L371" s="14"/>
      <c r="M371" s="14"/>
      <c r="N371" s="14"/>
      <c r="O371" s="14">
        <f t="shared" si="5"/>
        <v>150000</v>
      </c>
    </row>
    <row r="372" spans="1:15" ht="31.5" x14ac:dyDescent="0.2">
      <c r="A372" s="15" t="s">
        <v>135</v>
      </c>
      <c r="B372" s="12" t="s">
        <v>45</v>
      </c>
      <c r="C372" s="12" t="s">
        <v>18</v>
      </c>
      <c r="D372" s="12" t="s">
        <v>265</v>
      </c>
      <c r="E372" s="16" t="s">
        <v>0</v>
      </c>
      <c r="F372" s="14">
        <v>0</v>
      </c>
      <c r="G372" s="14">
        <v>50000</v>
      </c>
      <c r="H372" s="14"/>
      <c r="I372" s="14"/>
      <c r="J372" s="14"/>
      <c r="K372" s="14"/>
      <c r="L372" s="14"/>
      <c r="M372" s="14"/>
      <c r="N372" s="14"/>
      <c r="O372" s="14">
        <f t="shared" si="5"/>
        <v>50000</v>
      </c>
    </row>
    <row r="373" spans="1:15" ht="47.25" x14ac:dyDescent="0.2">
      <c r="A373" s="15" t="s">
        <v>28</v>
      </c>
      <c r="B373" s="12" t="s">
        <v>45</v>
      </c>
      <c r="C373" s="12" t="s">
        <v>18</v>
      </c>
      <c r="D373" s="12" t="s">
        <v>265</v>
      </c>
      <c r="E373" s="12" t="s">
        <v>29</v>
      </c>
      <c r="F373" s="14">
        <v>0</v>
      </c>
      <c r="G373" s="14">
        <v>35000</v>
      </c>
      <c r="H373" s="14"/>
      <c r="I373" s="14"/>
      <c r="J373" s="14"/>
      <c r="K373" s="14"/>
      <c r="L373" s="14"/>
      <c r="M373" s="14"/>
      <c r="N373" s="14"/>
      <c r="O373" s="14">
        <f t="shared" si="5"/>
        <v>35000</v>
      </c>
    </row>
    <row r="374" spans="1:15" ht="47.25" x14ac:dyDescent="0.2">
      <c r="A374" s="15" t="s">
        <v>30</v>
      </c>
      <c r="B374" s="12" t="s">
        <v>45</v>
      </c>
      <c r="C374" s="12" t="s">
        <v>18</v>
      </c>
      <c r="D374" s="12" t="s">
        <v>265</v>
      </c>
      <c r="E374" s="12" t="s">
        <v>31</v>
      </c>
      <c r="F374" s="14">
        <v>0</v>
      </c>
      <c r="G374" s="14">
        <v>35000</v>
      </c>
      <c r="H374" s="14"/>
      <c r="I374" s="14"/>
      <c r="J374" s="14"/>
      <c r="K374" s="14"/>
      <c r="L374" s="14"/>
      <c r="M374" s="14"/>
      <c r="N374" s="14"/>
      <c r="O374" s="14">
        <f t="shared" si="5"/>
        <v>35000</v>
      </c>
    </row>
    <row r="375" spans="1:15" ht="31.5" x14ac:dyDescent="0.2">
      <c r="A375" s="15" t="s">
        <v>100</v>
      </c>
      <c r="B375" s="12" t="s">
        <v>45</v>
      </c>
      <c r="C375" s="12" t="s">
        <v>18</v>
      </c>
      <c r="D375" s="12" t="s">
        <v>265</v>
      </c>
      <c r="E375" s="12" t="s">
        <v>101</v>
      </c>
      <c r="F375" s="14">
        <v>0</v>
      </c>
      <c r="G375" s="14">
        <v>15000</v>
      </c>
      <c r="H375" s="14"/>
      <c r="I375" s="14"/>
      <c r="J375" s="14"/>
      <c r="K375" s="14"/>
      <c r="L375" s="14"/>
      <c r="M375" s="14"/>
      <c r="N375" s="14"/>
      <c r="O375" s="14">
        <f t="shared" si="5"/>
        <v>15000</v>
      </c>
    </row>
    <row r="376" spans="1:15" ht="15.75" x14ac:dyDescent="0.2">
      <c r="A376" s="15" t="s">
        <v>102</v>
      </c>
      <c r="B376" s="12" t="s">
        <v>45</v>
      </c>
      <c r="C376" s="12" t="s">
        <v>18</v>
      </c>
      <c r="D376" s="12" t="s">
        <v>265</v>
      </c>
      <c r="E376" s="12" t="s">
        <v>103</v>
      </c>
      <c r="F376" s="14">
        <v>0</v>
      </c>
      <c r="G376" s="14">
        <v>15000</v>
      </c>
      <c r="H376" s="14"/>
      <c r="I376" s="14"/>
      <c r="J376" s="14"/>
      <c r="K376" s="14"/>
      <c r="L376" s="14"/>
      <c r="M376" s="14"/>
      <c r="N376" s="14"/>
      <c r="O376" s="14">
        <f t="shared" si="5"/>
        <v>15000</v>
      </c>
    </row>
    <row r="377" spans="1:15" ht="31.5" x14ac:dyDescent="0.2">
      <c r="A377" s="15" t="s">
        <v>157</v>
      </c>
      <c r="B377" s="12" t="s">
        <v>45</v>
      </c>
      <c r="C377" s="12" t="s">
        <v>18</v>
      </c>
      <c r="D377" s="12" t="s">
        <v>266</v>
      </c>
      <c r="E377" s="16" t="s">
        <v>0</v>
      </c>
      <c r="F377" s="14">
        <v>0</v>
      </c>
      <c r="G377" s="14">
        <v>100000</v>
      </c>
      <c r="H377" s="14"/>
      <c r="I377" s="14"/>
      <c r="J377" s="14"/>
      <c r="K377" s="14"/>
      <c r="L377" s="14"/>
      <c r="M377" s="14"/>
      <c r="N377" s="14"/>
      <c r="O377" s="14">
        <f t="shared" si="5"/>
        <v>100000</v>
      </c>
    </row>
    <row r="378" spans="1:15" ht="63" x14ac:dyDescent="0.2">
      <c r="A378" s="15" t="s">
        <v>52</v>
      </c>
      <c r="B378" s="12" t="s">
        <v>45</v>
      </c>
      <c r="C378" s="12" t="s">
        <v>18</v>
      </c>
      <c r="D378" s="12" t="s">
        <v>266</v>
      </c>
      <c r="E378" s="12" t="s">
        <v>53</v>
      </c>
      <c r="F378" s="14">
        <v>0</v>
      </c>
      <c r="G378" s="14">
        <v>100000</v>
      </c>
      <c r="H378" s="14"/>
      <c r="I378" s="14"/>
      <c r="J378" s="14"/>
      <c r="K378" s="14"/>
      <c r="L378" s="14"/>
      <c r="M378" s="14"/>
      <c r="N378" s="14"/>
      <c r="O378" s="14">
        <f t="shared" si="5"/>
        <v>100000</v>
      </c>
    </row>
    <row r="379" spans="1:15" ht="94.5" x14ac:dyDescent="0.2">
      <c r="A379" s="15" t="s">
        <v>145</v>
      </c>
      <c r="B379" s="12" t="s">
        <v>45</v>
      </c>
      <c r="C379" s="12" t="s">
        <v>18</v>
      </c>
      <c r="D379" s="12" t="s">
        <v>266</v>
      </c>
      <c r="E379" s="12" t="s">
        <v>132</v>
      </c>
      <c r="F379" s="14">
        <v>0</v>
      </c>
      <c r="G379" s="14">
        <v>100000</v>
      </c>
      <c r="H379" s="14"/>
      <c r="I379" s="14"/>
      <c r="J379" s="14"/>
      <c r="K379" s="14"/>
      <c r="L379" s="14"/>
      <c r="M379" s="14"/>
      <c r="N379" s="14"/>
      <c r="O379" s="14">
        <f t="shared" si="5"/>
        <v>100000</v>
      </c>
    </row>
    <row r="380" spans="1:15" ht="31.5" x14ac:dyDescent="0.2">
      <c r="A380" s="13" t="s">
        <v>137</v>
      </c>
      <c r="B380" s="12" t="s">
        <v>50</v>
      </c>
      <c r="C380" s="12" t="s">
        <v>0</v>
      </c>
      <c r="D380" s="12" t="s">
        <v>0</v>
      </c>
      <c r="E380" s="12" t="s">
        <v>0</v>
      </c>
      <c r="F380" s="14">
        <v>647836</v>
      </c>
      <c r="G380" s="14">
        <v>0</v>
      </c>
      <c r="H380" s="19">
        <v>807455.78</v>
      </c>
      <c r="I380" s="19">
        <v>-537291.76</v>
      </c>
      <c r="J380" s="19">
        <v>-796923.29</v>
      </c>
      <c r="K380" s="19"/>
      <c r="L380" s="19"/>
      <c r="M380" s="19"/>
      <c r="N380" s="19"/>
      <c r="O380" s="14">
        <f t="shared" si="5"/>
        <v>121076.72999999998</v>
      </c>
    </row>
    <row r="381" spans="1:15" ht="31.5" x14ac:dyDescent="0.2">
      <c r="A381" s="13" t="s">
        <v>146</v>
      </c>
      <c r="B381" s="12" t="s">
        <v>50</v>
      </c>
      <c r="C381" s="12" t="s">
        <v>16</v>
      </c>
      <c r="D381" s="12" t="s">
        <v>0</v>
      </c>
      <c r="E381" s="12" t="s">
        <v>0</v>
      </c>
      <c r="F381" s="14">
        <v>647836</v>
      </c>
      <c r="G381" s="14">
        <v>0</v>
      </c>
      <c r="H381" s="19">
        <v>807455.78</v>
      </c>
      <c r="I381" s="19">
        <v>-537291.76</v>
      </c>
      <c r="J381" s="19">
        <v>-796923.29</v>
      </c>
      <c r="K381" s="19"/>
      <c r="L381" s="19"/>
      <c r="M381" s="19"/>
      <c r="N381" s="19"/>
      <c r="O381" s="14">
        <f t="shared" si="5"/>
        <v>121076.72999999998</v>
      </c>
    </row>
    <row r="382" spans="1:15" ht="31.5" x14ac:dyDescent="0.2">
      <c r="A382" s="15" t="s">
        <v>136</v>
      </c>
      <c r="B382" s="12" t="s">
        <v>50</v>
      </c>
      <c r="C382" s="12" t="s">
        <v>16</v>
      </c>
      <c r="D382" s="12" t="s">
        <v>267</v>
      </c>
      <c r="E382" s="16" t="s">
        <v>0</v>
      </c>
      <c r="F382" s="14">
        <v>647836</v>
      </c>
      <c r="G382" s="14">
        <v>0</v>
      </c>
      <c r="H382" s="19">
        <v>807455.78</v>
      </c>
      <c r="I382" s="19">
        <v>-537291.76</v>
      </c>
      <c r="J382" s="19">
        <v>-796923.29</v>
      </c>
      <c r="K382" s="19"/>
      <c r="L382" s="19"/>
      <c r="M382" s="19"/>
      <c r="N382" s="19"/>
      <c r="O382" s="14">
        <f t="shared" si="5"/>
        <v>121076.72999999998</v>
      </c>
    </row>
    <row r="383" spans="1:15" ht="31.5" x14ac:dyDescent="0.2">
      <c r="A383" s="15" t="s">
        <v>137</v>
      </c>
      <c r="B383" s="12" t="s">
        <v>50</v>
      </c>
      <c r="C383" s="12" t="s">
        <v>16</v>
      </c>
      <c r="D383" s="12" t="s">
        <v>267</v>
      </c>
      <c r="E383" s="12" t="s">
        <v>138</v>
      </c>
      <c r="F383" s="14">
        <v>647836</v>
      </c>
      <c r="G383" s="14">
        <v>0</v>
      </c>
      <c r="H383" s="19">
        <v>807455.78</v>
      </c>
      <c r="I383" s="19">
        <v>-537291.76</v>
      </c>
      <c r="J383" s="19">
        <v>-796923.29</v>
      </c>
      <c r="K383" s="19"/>
      <c r="L383" s="19"/>
      <c r="M383" s="19"/>
      <c r="N383" s="19"/>
      <c r="O383" s="14">
        <f t="shared" si="5"/>
        <v>121076.72999999998</v>
      </c>
    </row>
    <row r="384" spans="1:15" ht="31.5" x14ac:dyDescent="0.2">
      <c r="A384" s="15" t="s">
        <v>136</v>
      </c>
      <c r="B384" s="12" t="s">
        <v>50</v>
      </c>
      <c r="C384" s="12" t="s">
        <v>16</v>
      </c>
      <c r="D384" s="12" t="s">
        <v>267</v>
      </c>
      <c r="E384" s="12" t="s">
        <v>139</v>
      </c>
      <c r="F384" s="14">
        <v>647836</v>
      </c>
      <c r="G384" s="14">
        <v>0</v>
      </c>
      <c r="H384" s="19">
        <v>807455.78</v>
      </c>
      <c r="I384" s="19">
        <v>-537291.76</v>
      </c>
      <c r="J384" s="19">
        <v>-796923.29</v>
      </c>
      <c r="K384" s="19"/>
      <c r="L384" s="19"/>
      <c r="M384" s="19"/>
      <c r="N384" s="19"/>
      <c r="O384" s="14">
        <f t="shared" si="5"/>
        <v>121076.72999999998</v>
      </c>
    </row>
    <row r="385" spans="1:15" ht="15.75" x14ac:dyDescent="0.2">
      <c r="A385" s="136" t="s">
        <v>141</v>
      </c>
      <c r="B385" s="136"/>
      <c r="C385" s="136"/>
      <c r="D385" s="136"/>
      <c r="E385" s="136"/>
      <c r="F385" s="17">
        <v>364489779.37</v>
      </c>
      <c r="G385" s="17">
        <v>4070092.54</v>
      </c>
      <c r="H385" s="22">
        <v>30968741.579999998</v>
      </c>
      <c r="I385" s="22">
        <v>132708.69</v>
      </c>
      <c r="J385" s="22">
        <v>6108989.0599999996</v>
      </c>
      <c r="K385" s="22">
        <v>19032103</v>
      </c>
      <c r="L385" s="22">
        <v>171422.83</v>
      </c>
      <c r="M385" s="22">
        <v>1500000</v>
      </c>
      <c r="N385" s="22">
        <v>342968.26</v>
      </c>
      <c r="O385" s="14">
        <f t="shared" si="5"/>
        <v>426816805.32999998</v>
      </c>
    </row>
  </sheetData>
  <mergeCells count="4">
    <mergeCell ref="A385:E385"/>
    <mergeCell ref="A2:S2"/>
    <mergeCell ref="A3:S3"/>
    <mergeCell ref="F1:S1"/>
  </mergeCells>
  <pageMargins left="0.39370080000000002" right="0.39370080000000002" top="0.55826770000000003" bottom="0.51259840000000001" header="0.3" footer="0.3"/>
  <pageSetup paperSize="9" scale="65" fitToHeight="0"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1"/>
  <sheetViews>
    <sheetView workbookViewId="0">
      <selection activeCell="H5" sqref="H5"/>
    </sheetView>
  </sheetViews>
  <sheetFormatPr defaultRowHeight="12.75" x14ac:dyDescent="0.2"/>
  <cols>
    <col min="1" max="1" width="32.1640625" customWidth="1"/>
    <col min="2" max="2" width="23.5" customWidth="1"/>
    <col min="3" max="3" width="17.83203125" customWidth="1"/>
    <col min="4" max="4" width="17.5" customWidth="1"/>
    <col min="5" max="5" width="18.1640625" customWidth="1"/>
    <col min="6" max="6" width="16.83203125" customWidth="1"/>
    <col min="7" max="7" width="17.83203125" customWidth="1"/>
    <col min="8" max="8" width="18.1640625" customWidth="1"/>
    <col min="9" max="9" width="15" customWidth="1"/>
    <col min="10" max="10" width="16.83203125" customWidth="1"/>
    <col min="11" max="11" width="17.83203125" customWidth="1"/>
    <col min="12" max="12" width="21.33203125" customWidth="1"/>
    <col min="13" max="18" width="0" hidden="1" customWidth="1"/>
  </cols>
  <sheetData>
    <row r="1" spans="1:18" ht="42.75" customHeight="1" x14ac:dyDescent="0.2">
      <c r="A1" s="143" t="s">
        <v>778</v>
      </c>
      <c r="B1" s="143"/>
      <c r="C1" s="143"/>
      <c r="D1" s="143"/>
      <c r="E1" s="143"/>
      <c r="F1" s="143"/>
      <c r="G1" s="143"/>
      <c r="H1" s="143"/>
      <c r="I1" s="143"/>
      <c r="J1" s="143"/>
      <c r="K1" s="143"/>
      <c r="L1" s="143"/>
      <c r="M1" s="143"/>
      <c r="N1" s="143"/>
      <c r="O1" s="143"/>
      <c r="P1" s="143"/>
      <c r="Q1" s="144"/>
      <c r="R1" s="144"/>
    </row>
    <row r="2" spans="1:18" ht="16.5" thickBot="1" x14ac:dyDescent="0.25">
      <c r="A2" s="34"/>
      <c r="B2" s="35"/>
      <c r="C2" s="35"/>
      <c r="D2" s="35"/>
      <c r="E2" s="35"/>
      <c r="F2" s="35"/>
      <c r="G2" s="35"/>
      <c r="H2" s="35"/>
      <c r="I2" s="35"/>
      <c r="J2" s="35"/>
      <c r="K2" s="35"/>
      <c r="L2" s="35"/>
      <c r="M2" s="35"/>
      <c r="N2" s="35"/>
      <c r="O2" s="35"/>
      <c r="P2" s="36"/>
      <c r="Q2" s="37"/>
      <c r="R2" s="36" t="s">
        <v>1</v>
      </c>
    </row>
    <row r="3" spans="1:18" ht="120" x14ac:dyDescent="0.2">
      <c r="A3" s="38" t="s">
        <v>302</v>
      </c>
      <c r="B3" s="39" t="s">
        <v>303</v>
      </c>
      <c r="C3" s="40" t="s">
        <v>304</v>
      </c>
      <c r="D3" s="41" t="s">
        <v>305</v>
      </c>
      <c r="E3" s="41" t="s">
        <v>306</v>
      </c>
      <c r="F3" s="41" t="s">
        <v>307</v>
      </c>
      <c r="G3" s="41" t="s">
        <v>308</v>
      </c>
      <c r="H3" s="41" t="s">
        <v>309</v>
      </c>
      <c r="I3" s="41" t="s">
        <v>310</v>
      </c>
      <c r="J3" s="41" t="s">
        <v>311</v>
      </c>
      <c r="K3" s="41" t="s">
        <v>312</v>
      </c>
      <c r="L3" s="41" t="s">
        <v>313</v>
      </c>
      <c r="M3" s="40" t="s">
        <v>304</v>
      </c>
      <c r="N3" s="41" t="s">
        <v>314</v>
      </c>
      <c r="O3" s="40" t="s">
        <v>315</v>
      </c>
      <c r="P3" s="41" t="s">
        <v>316</v>
      </c>
      <c r="Q3" s="41" t="s">
        <v>317</v>
      </c>
      <c r="R3" s="40" t="s">
        <v>318</v>
      </c>
    </row>
    <row r="4" spans="1:18" ht="15" x14ac:dyDescent="0.25">
      <c r="A4" s="42">
        <v>1</v>
      </c>
      <c r="B4" s="43">
        <v>2</v>
      </c>
      <c r="C4" s="44">
        <v>3</v>
      </c>
      <c r="D4" s="44">
        <v>4</v>
      </c>
      <c r="E4" s="44">
        <v>4</v>
      </c>
      <c r="F4" s="44">
        <v>4</v>
      </c>
      <c r="G4" s="44">
        <v>4</v>
      </c>
      <c r="H4" s="44">
        <v>4</v>
      </c>
      <c r="I4" s="44">
        <v>4</v>
      </c>
      <c r="J4" s="44">
        <v>4</v>
      </c>
      <c r="K4" s="44">
        <v>4</v>
      </c>
      <c r="L4" s="44">
        <v>3</v>
      </c>
      <c r="M4" s="44">
        <v>4</v>
      </c>
      <c r="N4" s="44">
        <v>4</v>
      </c>
      <c r="O4" s="44">
        <v>4</v>
      </c>
      <c r="P4" s="43">
        <v>7</v>
      </c>
      <c r="Q4" s="43">
        <v>8</v>
      </c>
      <c r="R4" s="42">
        <v>5</v>
      </c>
    </row>
    <row r="5" spans="1:18" ht="42.75" customHeight="1" x14ac:dyDescent="0.25">
      <c r="A5" s="101" t="s">
        <v>319</v>
      </c>
      <c r="B5" s="102" t="s">
        <v>320</v>
      </c>
      <c r="C5" s="47">
        <f t="shared" ref="C5:K5" si="0">C6+C13+C23+C31+C39+C53+C76++C82+C88+C99+C135</f>
        <v>120383955</v>
      </c>
      <c r="D5" s="47">
        <f t="shared" si="0"/>
        <v>0</v>
      </c>
      <c r="E5" s="47">
        <f t="shared" si="0"/>
        <v>1222250</v>
      </c>
      <c r="F5" s="47">
        <f t="shared" si="0"/>
        <v>20000</v>
      </c>
      <c r="G5" s="47">
        <f t="shared" si="0"/>
        <v>25000</v>
      </c>
      <c r="H5" s="47">
        <f t="shared" si="0"/>
        <v>0</v>
      </c>
      <c r="I5" s="47">
        <f t="shared" si="0"/>
        <v>0</v>
      </c>
      <c r="J5" s="47">
        <f t="shared" si="0"/>
        <v>0</v>
      </c>
      <c r="K5" s="47">
        <f t="shared" si="0"/>
        <v>94999.99999999904</v>
      </c>
      <c r="L5" s="47">
        <f>SUM(C5:K5)</f>
        <v>121746205</v>
      </c>
      <c r="M5" s="47">
        <f>M6+M13+M23+M31+M39+M53+M76++M82+M88+M99+M135</f>
        <v>123708856</v>
      </c>
      <c r="N5" s="47">
        <f>N6+N13+N23+N31+N39+N53+N76++N82+N88+N99+N135</f>
        <v>0</v>
      </c>
      <c r="O5" s="47">
        <f>SUM(M5:N5)</f>
        <v>123708856</v>
      </c>
      <c r="P5" s="47">
        <f>P6+P13+P23+P31+P39+P53+P76++P82+P88+P99+P135</f>
        <v>0</v>
      </c>
      <c r="Q5" s="48">
        <f>SUM(O5:P5)</f>
        <v>123708856</v>
      </c>
      <c r="R5" s="49">
        <f>R6+R13+R23+R31+R39+R53+R76++R82+R88+R99+R135</f>
        <v>130208306</v>
      </c>
    </row>
    <row r="6" spans="1:18" ht="54" customHeight="1" x14ac:dyDescent="0.25">
      <c r="A6" s="45" t="s">
        <v>321</v>
      </c>
      <c r="B6" s="102" t="s">
        <v>322</v>
      </c>
      <c r="C6" s="47">
        <f t="shared" ref="C6:K6" si="1">C7</f>
        <v>78956000</v>
      </c>
      <c r="D6" s="47">
        <f t="shared" si="1"/>
        <v>0</v>
      </c>
      <c r="E6" s="47">
        <f t="shared" si="1"/>
        <v>0</v>
      </c>
      <c r="F6" s="47">
        <f t="shared" si="1"/>
        <v>0</v>
      </c>
      <c r="G6" s="47">
        <f t="shared" si="1"/>
        <v>0</v>
      </c>
      <c r="H6" s="47">
        <f t="shared" si="1"/>
        <v>0</v>
      </c>
      <c r="I6" s="47">
        <f t="shared" si="1"/>
        <v>0</v>
      </c>
      <c r="J6" s="47">
        <f t="shared" si="1"/>
        <v>0</v>
      </c>
      <c r="K6" s="47">
        <f t="shared" si="1"/>
        <v>5807857.6799999997</v>
      </c>
      <c r="L6" s="47">
        <f t="shared" ref="L6:L71" si="2">SUM(C6:K6)</f>
        <v>84763857.680000007</v>
      </c>
      <c r="M6" s="47">
        <f>M7</f>
        <v>84718000</v>
      </c>
      <c r="N6" s="47">
        <f>N7</f>
        <v>0</v>
      </c>
      <c r="O6" s="47">
        <f t="shared" ref="O6:O71" si="3">SUM(M6:N6)</f>
        <v>84718000</v>
      </c>
      <c r="P6" s="47">
        <f>P7</f>
        <v>0</v>
      </c>
      <c r="Q6" s="48">
        <f t="shared" ref="Q6:Q71" si="4">SUM(O6:P6)</f>
        <v>84718000</v>
      </c>
      <c r="R6" s="49">
        <f>R7</f>
        <v>90900000</v>
      </c>
    </row>
    <row r="7" spans="1:18" ht="30" x14ac:dyDescent="0.25">
      <c r="A7" s="45" t="s">
        <v>323</v>
      </c>
      <c r="B7" s="102" t="s">
        <v>324</v>
      </c>
      <c r="C7" s="47">
        <f t="shared" ref="C7:I7" si="5">C8+C9+C10+C11+C12</f>
        <v>78956000</v>
      </c>
      <c r="D7" s="47">
        <f t="shared" si="5"/>
        <v>0</v>
      </c>
      <c r="E7" s="47">
        <f t="shared" si="5"/>
        <v>0</v>
      </c>
      <c r="F7" s="47">
        <f t="shared" si="5"/>
        <v>0</v>
      </c>
      <c r="G7" s="47">
        <f t="shared" si="5"/>
        <v>0</v>
      </c>
      <c r="H7" s="47">
        <f t="shared" si="5"/>
        <v>0</v>
      </c>
      <c r="I7" s="47">
        <f t="shared" si="5"/>
        <v>0</v>
      </c>
      <c r="J7" s="47">
        <f>J8+J9+J10+J11+J12</f>
        <v>0</v>
      </c>
      <c r="K7" s="47">
        <f>K8+K9+K10+K11+K12</f>
        <v>5807857.6799999997</v>
      </c>
      <c r="L7" s="47">
        <f t="shared" si="2"/>
        <v>84763857.680000007</v>
      </c>
      <c r="M7" s="47">
        <f>M8+M9+M10+M11+M12</f>
        <v>84718000</v>
      </c>
      <c r="N7" s="47">
        <f>N8+N9+N10+N11+N12</f>
        <v>0</v>
      </c>
      <c r="O7" s="47">
        <f t="shared" si="3"/>
        <v>84718000</v>
      </c>
      <c r="P7" s="47">
        <f>P8+P9+P10+P11+P12</f>
        <v>0</v>
      </c>
      <c r="Q7" s="48">
        <f t="shared" si="4"/>
        <v>84718000</v>
      </c>
      <c r="R7" s="49">
        <f>R8+R9+R10+R11+R12</f>
        <v>90900000</v>
      </c>
    </row>
    <row r="8" spans="1:18" ht="255" x14ac:dyDescent="0.25">
      <c r="A8" s="45" t="s">
        <v>325</v>
      </c>
      <c r="B8" s="46" t="s">
        <v>326</v>
      </c>
      <c r="C8" s="47">
        <v>77155000</v>
      </c>
      <c r="D8" s="47"/>
      <c r="E8" s="47"/>
      <c r="F8" s="47"/>
      <c r="G8" s="47"/>
      <c r="H8" s="47"/>
      <c r="I8" s="47"/>
      <c r="J8" s="47"/>
      <c r="K8" s="47">
        <v>6267416.3700000001</v>
      </c>
      <c r="L8" s="47">
        <f t="shared" si="2"/>
        <v>83422416.370000005</v>
      </c>
      <c r="M8" s="47">
        <v>82788000</v>
      </c>
      <c r="N8" s="47"/>
      <c r="O8" s="47">
        <f t="shared" si="3"/>
        <v>82788000</v>
      </c>
      <c r="P8" s="47"/>
      <c r="Q8" s="48">
        <f t="shared" si="4"/>
        <v>82788000</v>
      </c>
      <c r="R8" s="49">
        <v>88832000</v>
      </c>
    </row>
    <row r="9" spans="1:18" ht="390" x14ac:dyDescent="0.25">
      <c r="A9" s="45" t="s">
        <v>327</v>
      </c>
      <c r="B9" s="46" t="s">
        <v>328</v>
      </c>
      <c r="C9" s="47">
        <v>89000</v>
      </c>
      <c r="D9" s="47"/>
      <c r="E9" s="47"/>
      <c r="F9" s="47"/>
      <c r="G9" s="47"/>
      <c r="H9" s="47"/>
      <c r="I9" s="47"/>
      <c r="J9" s="47"/>
      <c r="K9" s="47">
        <v>39724.949999999997</v>
      </c>
      <c r="L9" s="47">
        <f t="shared" si="2"/>
        <v>128724.95</v>
      </c>
      <c r="M9" s="47">
        <v>95000</v>
      </c>
      <c r="N9" s="47"/>
      <c r="O9" s="47">
        <f t="shared" si="3"/>
        <v>95000</v>
      </c>
      <c r="P9" s="47"/>
      <c r="Q9" s="48">
        <f t="shared" si="4"/>
        <v>95000</v>
      </c>
      <c r="R9" s="49">
        <v>102000</v>
      </c>
    </row>
    <row r="10" spans="1:18" ht="150" x14ac:dyDescent="0.25">
      <c r="A10" s="45" t="s">
        <v>329</v>
      </c>
      <c r="B10" s="46" t="s">
        <v>330</v>
      </c>
      <c r="C10" s="47">
        <v>912000</v>
      </c>
      <c r="D10" s="47"/>
      <c r="E10" s="47"/>
      <c r="F10" s="47"/>
      <c r="G10" s="47"/>
      <c r="H10" s="47"/>
      <c r="I10" s="47"/>
      <c r="J10" s="47"/>
      <c r="K10" s="47">
        <v>-170177.65</v>
      </c>
      <c r="L10" s="47">
        <f t="shared" si="2"/>
        <v>741822.35</v>
      </c>
      <c r="M10" s="47">
        <v>979000</v>
      </c>
      <c r="N10" s="47"/>
      <c r="O10" s="47">
        <f t="shared" si="3"/>
        <v>979000</v>
      </c>
      <c r="P10" s="47"/>
      <c r="Q10" s="48">
        <f t="shared" si="4"/>
        <v>979000</v>
      </c>
      <c r="R10" s="49">
        <v>1050000</v>
      </c>
    </row>
    <row r="11" spans="1:18" ht="315" x14ac:dyDescent="0.25">
      <c r="A11" s="45" t="s">
        <v>331</v>
      </c>
      <c r="B11" s="46" t="s">
        <v>332</v>
      </c>
      <c r="C11" s="47">
        <v>68000</v>
      </c>
      <c r="D11" s="47"/>
      <c r="E11" s="47"/>
      <c r="F11" s="47"/>
      <c r="G11" s="47"/>
      <c r="H11" s="47"/>
      <c r="I11" s="47"/>
      <c r="J11" s="47"/>
      <c r="K11" s="47">
        <v>250605.77</v>
      </c>
      <c r="L11" s="47">
        <f t="shared" si="2"/>
        <v>318605.77</v>
      </c>
      <c r="M11" s="47">
        <v>71000</v>
      </c>
      <c r="N11" s="47"/>
      <c r="O11" s="47">
        <f t="shared" si="3"/>
        <v>71000</v>
      </c>
      <c r="P11" s="47"/>
      <c r="Q11" s="48">
        <f t="shared" si="4"/>
        <v>71000</v>
      </c>
      <c r="R11" s="49">
        <v>74000</v>
      </c>
    </row>
    <row r="12" spans="1:18" ht="345" x14ac:dyDescent="0.25">
      <c r="A12" s="45" t="s">
        <v>333</v>
      </c>
      <c r="B12" s="46" t="s">
        <v>334</v>
      </c>
      <c r="C12" s="47">
        <v>732000</v>
      </c>
      <c r="D12" s="47"/>
      <c r="E12" s="47"/>
      <c r="F12" s="47"/>
      <c r="G12" s="47"/>
      <c r="H12" s="47"/>
      <c r="I12" s="47"/>
      <c r="J12" s="47"/>
      <c r="K12" s="47">
        <v>-579711.76</v>
      </c>
      <c r="L12" s="47">
        <f t="shared" si="2"/>
        <v>152288.24</v>
      </c>
      <c r="M12" s="47">
        <v>785000</v>
      </c>
      <c r="N12" s="47"/>
      <c r="O12" s="47">
        <f t="shared" si="3"/>
        <v>785000</v>
      </c>
      <c r="P12" s="47"/>
      <c r="Q12" s="48">
        <f t="shared" si="4"/>
        <v>785000</v>
      </c>
      <c r="R12" s="49">
        <v>842000</v>
      </c>
    </row>
    <row r="13" spans="1:18" ht="120" x14ac:dyDescent="0.25">
      <c r="A13" s="45" t="s">
        <v>335</v>
      </c>
      <c r="B13" s="46" t="s">
        <v>336</v>
      </c>
      <c r="C13" s="103">
        <f t="shared" ref="C13:K13" si="6">C14</f>
        <v>3009800</v>
      </c>
      <c r="D13" s="103">
        <f t="shared" si="6"/>
        <v>0</v>
      </c>
      <c r="E13" s="103">
        <f t="shared" si="6"/>
        <v>0</v>
      </c>
      <c r="F13" s="103">
        <f t="shared" si="6"/>
        <v>0</v>
      </c>
      <c r="G13" s="103">
        <f t="shared" si="6"/>
        <v>0</v>
      </c>
      <c r="H13" s="103">
        <f t="shared" si="6"/>
        <v>0</v>
      </c>
      <c r="I13" s="103">
        <f t="shared" si="6"/>
        <v>0</v>
      </c>
      <c r="J13" s="103">
        <f t="shared" si="6"/>
        <v>0</v>
      </c>
      <c r="K13" s="103">
        <f t="shared" si="6"/>
        <v>0</v>
      </c>
      <c r="L13" s="47">
        <f t="shared" si="2"/>
        <v>3009800</v>
      </c>
      <c r="M13" s="103">
        <f>M14</f>
        <v>2986100</v>
      </c>
      <c r="N13" s="103">
        <f>N14</f>
        <v>0</v>
      </c>
      <c r="O13" s="47">
        <f t="shared" si="3"/>
        <v>2986100</v>
      </c>
      <c r="P13" s="103">
        <f>P14</f>
        <v>0</v>
      </c>
      <c r="Q13" s="104">
        <f t="shared" si="4"/>
        <v>2986100</v>
      </c>
      <c r="R13" s="105">
        <f>R14</f>
        <v>2970200</v>
      </c>
    </row>
    <row r="14" spans="1:18" ht="120" x14ac:dyDescent="0.25">
      <c r="A14" s="45" t="s">
        <v>337</v>
      </c>
      <c r="B14" s="46" t="s">
        <v>338</v>
      </c>
      <c r="C14" s="103">
        <f t="shared" ref="C14:I14" si="7">C15+C17+C19+C21</f>
        <v>3009800</v>
      </c>
      <c r="D14" s="103">
        <f t="shared" si="7"/>
        <v>0</v>
      </c>
      <c r="E14" s="103">
        <f t="shared" si="7"/>
        <v>0</v>
      </c>
      <c r="F14" s="103">
        <f t="shared" si="7"/>
        <v>0</v>
      </c>
      <c r="G14" s="103">
        <f t="shared" si="7"/>
        <v>0</v>
      </c>
      <c r="H14" s="103">
        <f t="shared" si="7"/>
        <v>0</v>
      </c>
      <c r="I14" s="103">
        <f t="shared" si="7"/>
        <v>0</v>
      </c>
      <c r="J14" s="103">
        <f>J15+J17+J19+J21</f>
        <v>0</v>
      </c>
      <c r="K14" s="103">
        <f>K15+K17+K19+K21</f>
        <v>0</v>
      </c>
      <c r="L14" s="47">
        <f t="shared" si="2"/>
        <v>3009800</v>
      </c>
      <c r="M14" s="103">
        <f>M15+M17+M19+M21</f>
        <v>2986100</v>
      </c>
      <c r="N14" s="103">
        <f>N15+N17+N19+N21</f>
        <v>0</v>
      </c>
      <c r="O14" s="47">
        <f t="shared" si="3"/>
        <v>2986100</v>
      </c>
      <c r="P14" s="103">
        <f>P15+P17+P19+P21</f>
        <v>0</v>
      </c>
      <c r="Q14" s="104">
        <f t="shared" si="4"/>
        <v>2986100</v>
      </c>
      <c r="R14" s="105">
        <f>R15+R17+R19+R21</f>
        <v>2970200</v>
      </c>
    </row>
    <row r="15" spans="1:18" ht="255" x14ac:dyDescent="0.25">
      <c r="A15" s="45" t="s">
        <v>339</v>
      </c>
      <c r="B15" s="46" t="s">
        <v>340</v>
      </c>
      <c r="C15" s="47">
        <f t="shared" ref="C15:K15" si="8">C16</f>
        <v>1360800</v>
      </c>
      <c r="D15" s="47">
        <f t="shared" si="8"/>
        <v>0</v>
      </c>
      <c r="E15" s="47">
        <f t="shared" si="8"/>
        <v>0</v>
      </c>
      <c r="F15" s="47">
        <f t="shared" si="8"/>
        <v>0</v>
      </c>
      <c r="G15" s="47">
        <f t="shared" si="8"/>
        <v>0</v>
      </c>
      <c r="H15" s="47">
        <f t="shared" si="8"/>
        <v>0</v>
      </c>
      <c r="I15" s="47">
        <f t="shared" si="8"/>
        <v>0</v>
      </c>
      <c r="J15" s="47">
        <f t="shared" si="8"/>
        <v>0</v>
      </c>
      <c r="K15" s="47">
        <f t="shared" si="8"/>
        <v>0</v>
      </c>
      <c r="L15" s="47">
        <f t="shared" si="2"/>
        <v>1360800</v>
      </c>
      <c r="M15" s="47">
        <f>M16</f>
        <v>1336000</v>
      </c>
      <c r="N15" s="47">
        <f>N16</f>
        <v>0</v>
      </c>
      <c r="O15" s="47">
        <f t="shared" si="3"/>
        <v>1336000</v>
      </c>
      <c r="P15" s="47">
        <f>P16</f>
        <v>0</v>
      </c>
      <c r="Q15" s="48">
        <f t="shared" si="4"/>
        <v>1336000</v>
      </c>
      <c r="R15" s="49">
        <f>R16</f>
        <v>1307700</v>
      </c>
    </row>
    <row r="16" spans="1:18" ht="409.5" x14ac:dyDescent="0.25">
      <c r="A16" s="45" t="s">
        <v>341</v>
      </c>
      <c r="B16" s="46" t="s">
        <v>342</v>
      </c>
      <c r="C16" s="47">
        <v>1360800</v>
      </c>
      <c r="D16" s="47"/>
      <c r="E16" s="47"/>
      <c r="F16" s="47"/>
      <c r="G16" s="47"/>
      <c r="H16" s="47"/>
      <c r="I16" s="47"/>
      <c r="J16" s="47"/>
      <c r="K16" s="47"/>
      <c r="L16" s="47">
        <f t="shared" si="2"/>
        <v>1360800</v>
      </c>
      <c r="M16" s="47">
        <v>1336000</v>
      </c>
      <c r="N16" s="47"/>
      <c r="O16" s="47">
        <f t="shared" si="3"/>
        <v>1336000</v>
      </c>
      <c r="P16" s="47"/>
      <c r="Q16" s="48">
        <f t="shared" si="4"/>
        <v>1336000</v>
      </c>
      <c r="R16" s="49">
        <v>1307700</v>
      </c>
    </row>
    <row r="17" spans="1:18" ht="315" x14ac:dyDescent="0.25">
      <c r="A17" s="45" t="s">
        <v>343</v>
      </c>
      <c r="B17" s="46" t="s">
        <v>344</v>
      </c>
      <c r="C17" s="47">
        <f t="shared" ref="C17:K17" si="9">C18</f>
        <v>7500</v>
      </c>
      <c r="D17" s="47">
        <f t="shared" si="9"/>
        <v>0</v>
      </c>
      <c r="E17" s="47">
        <f t="shared" si="9"/>
        <v>0</v>
      </c>
      <c r="F17" s="47">
        <f t="shared" si="9"/>
        <v>0</v>
      </c>
      <c r="G17" s="47">
        <f t="shared" si="9"/>
        <v>0</v>
      </c>
      <c r="H17" s="47">
        <f t="shared" si="9"/>
        <v>0</v>
      </c>
      <c r="I17" s="47">
        <f t="shared" si="9"/>
        <v>0</v>
      </c>
      <c r="J17" s="47">
        <f t="shared" si="9"/>
        <v>0</v>
      </c>
      <c r="K17" s="47">
        <f t="shared" si="9"/>
        <v>0</v>
      </c>
      <c r="L17" s="47">
        <f t="shared" si="2"/>
        <v>7500</v>
      </c>
      <c r="M17" s="47">
        <f>M18</f>
        <v>7500</v>
      </c>
      <c r="N17" s="47">
        <f>N18</f>
        <v>0</v>
      </c>
      <c r="O17" s="47">
        <f t="shared" si="3"/>
        <v>7500</v>
      </c>
      <c r="P17" s="47">
        <f>P18</f>
        <v>0</v>
      </c>
      <c r="Q17" s="48">
        <f t="shared" si="4"/>
        <v>7500</v>
      </c>
      <c r="R17" s="49">
        <f>R18</f>
        <v>7600</v>
      </c>
    </row>
    <row r="18" spans="1:18" ht="409.5" x14ac:dyDescent="0.25">
      <c r="A18" s="45" t="s">
        <v>345</v>
      </c>
      <c r="B18" s="46" t="s">
        <v>346</v>
      </c>
      <c r="C18" s="47">
        <v>7500</v>
      </c>
      <c r="D18" s="47"/>
      <c r="E18" s="47"/>
      <c r="F18" s="47"/>
      <c r="G18" s="47"/>
      <c r="H18" s="47"/>
      <c r="I18" s="47"/>
      <c r="J18" s="47"/>
      <c r="K18" s="47"/>
      <c r="L18" s="47">
        <f t="shared" si="2"/>
        <v>7500</v>
      </c>
      <c r="M18" s="47">
        <v>7500</v>
      </c>
      <c r="N18" s="47"/>
      <c r="O18" s="47">
        <f t="shared" si="3"/>
        <v>7500</v>
      </c>
      <c r="P18" s="47"/>
      <c r="Q18" s="48">
        <f t="shared" si="4"/>
        <v>7500</v>
      </c>
      <c r="R18" s="49">
        <v>7600</v>
      </c>
    </row>
    <row r="19" spans="1:18" ht="255" x14ac:dyDescent="0.25">
      <c r="A19" s="45" t="s">
        <v>347</v>
      </c>
      <c r="B19" s="46" t="s">
        <v>348</v>
      </c>
      <c r="C19" s="47">
        <f t="shared" ref="C19:K19" si="10">C20</f>
        <v>1812100</v>
      </c>
      <c r="D19" s="47">
        <f t="shared" si="10"/>
        <v>0</v>
      </c>
      <c r="E19" s="47">
        <f t="shared" si="10"/>
        <v>0</v>
      </c>
      <c r="F19" s="47">
        <f t="shared" si="10"/>
        <v>0</v>
      </c>
      <c r="G19" s="47">
        <f t="shared" si="10"/>
        <v>0</v>
      </c>
      <c r="H19" s="47">
        <f t="shared" si="10"/>
        <v>0</v>
      </c>
      <c r="I19" s="47">
        <f t="shared" si="10"/>
        <v>0</v>
      </c>
      <c r="J19" s="47">
        <f t="shared" si="10"/>
        <v>0</v>
      </c>
      <c r="K19" s="47">
        <f t="shared" si="10"/>
        <v>0</v>
      </c>
      <c r="L19" s="47">
        <f t="shared" si="2"/>
        <v>1812100</v>
      </c>
      <c r="M19" s="47">
        <f>M20</f>
        <v>1808200</v>
      </c>
      <c r="N19" s="47">
        <f>N20</f>
        <v>0</v>
      </c>
      <c r="O19" s="47">
        <f t="shared" si="3"/>
        <v>1808200</v>
      </c>
      <c r="P19" s="47">
        <f>P20</f>
        <v>0</v>
      </c>
      <c r="Q19" s="48">
        <f t="shared" si="4"/>
        <v>1808200</v>
      </c>
      <c r="R19" s="49">
        <f>R20</f>
        <v>1822700</v>
      </c>
    </row>
    <row r="20" spans="1:18" ht="409.5" x14ac:dyDescent="0.25">
      <c r="A20" s="45" t="s">
        <v>349</v>
      </c>
      <c r="B20" s="46" t="s">
        <v>350</v>
      </c>
      <c r="C20" s="47">
        <v>1812100</v>
      </c>
      <c r="D20" s="47"/>
      <c r="E20" s="47"/>
      <c r="F20" s="47"/>
      <c r="G20" s="47"/>
      <c r="H20" s="47"/>
      <c r="I20" s="47"/>
      <c r="J20" s="47"/>
      <c r="K20" s="47"/>
      <c r="L20" s="47">
        <f t="shared" si="2"/>
        <v>1812100</v>
      </c>
      <c r="M20" s="47">
        <v>1808200</v>
      </c>
      <c r="N20" s="47"/>
      <c r="O20" s="47">
        <f t="shared" si="3"/>
        <v>1808200</v>
      </c>
      <c r="P20" s="47"/>
      <c r="Q20" s="48">
        <f t="shared" si="4"/>
        <v>1808200</v>
      </c>
      <c r="R20" s="49">
        <v>1822700</v>
      </c>
    </row>
    <row r="21" spans="1:18" ht="255" x14ac:dyDescent="0.25">
      <c r="A21" s="45" t="s">
        <v>351</v>
      </c>
      <c r="B21" s="46" t="s">
        <v>352</v>
      </c>
      <c r="C21" s="47">
        <f t="shared" ref="C21:K21" si="11">C22</f>
        <v>-170600</v>
      </c>
      <c r="D21" s="47">
        <f t="shared" si="11"/>
        <v>0</v>
      </c>
      <c r="E21" s="47">
        <f t="shared" si="11"/>
        <v>0</v>
      </c>
      <c r="F21" s="47">
        <f t="shared" si="11"/>
        <v>0</v>
      </c>
      <c r="G21" s="47">
        <f t="shared" si="11"/>
        <v>0</v>
      </c>
      <c r="H21" s="47">
        <f t="shared" si="11"/>
        <v>0</v>
      </c>
      <c r="I21" s="47">
        <f t="shared" si="11"/>
        <v>0</v>
      </c>
      <c r="J21" s="47">
        <f t="shared" si="11"/>
        <v>0</v>
      </c>
      <c r="K21" s="47">
        <f t="shared" si="11"/>
        <v>0</v>
      </c>
      <c r="L21" s="47">
        <f t="shared" si="2"/>
        <v>-170600</v>
      </c>
      <c r="M21" s="47">
        <f>M22</f>
        <v>-165600</v>
      </c>
      <c r="N21" s="47">
        <f>N22</f>
        <v>0</v>
      </c>
      <c r="O21" s="47">
        <f t="shared" si="3"/>
        <v>-165600</v>
      </c>
      <c r="P21" s="47">
        <f>P22</f>
        <v>0</v>
      </c>
      <c r="Q21" s="48">
        <f t="shared" si="4"/>
        <v>-165600</v>
      </c>
      <c r="R21" s="49">
        <f>R22</f>
        <v>-167800</v>
      </c>
    </row>
    <row r="22" spans="1:18" ht="409.5" x14ac:dyDescent="0.25">
      <c r="A22" s="45" t="s">
        <v>353</v>
      </c>
      <c r="B22" s="46" t="s">
        <v>354</v>
      </c>
      <c r="C22" s="47">
        <v>-170600</v>
      </c>
      <c r="D22" s="47"/>
      <c r="E22" s="47"/>
      <c r="F22" s="47"/>
      <c r="G22" s="47"/>
      <c r="H22" s="47"/>
      <c r="I22" s="47"/>
      <c r="J22" s="47"/>
      <c r="K22" s="47"/>
      <c r="L22" s="47">
        <f t="shared" si="2"/>
        <v>-170600</v>
      </c>
      <c r="M22" s="47">
        <v>-165600</v>
      </c>
      <c r="N22" s="47"/>
      <c r="O22" s="47">
        <f t="shared" si="3"/>
        <v>-165600</v>
      </c>
      <c r="P22" s="47"/>
      <c r="Q22" s="48">
        <f t="shared" si="4"/>
        <v>-165600</v>
      </c>
      <c r="R22" s="49">
        <v>-167800</v>
      </c>
    </row>
    <row r="23" spans="1:18" ht="45" x14ac:dyDescent="0.25">
      <c r="A23" s="45" t="s">
        <v>355</v>
      </c>
      <c r="B23" s="46" t="s">
        <v>356</v>
      </c>
      <c r="C23" s="47">
        <f t="shared" ref="C23:I23" si="12">C24+C29</f>
        <v>2572000</v>
      </c>
      <c r="D23" s="47">
        <f t="shared" si="12"/>
        <v>0</v>
      </c>
      <c r="E23" s="47">
        <f t="shared" si="12"/>
        <v>0</v>
      </c>
      <c r="F23" s="47">
        <f t="shared" si="12"/>
        <v>0</v>
      </c>
      <c r="G23" s="47">
        <f t="shared" si="12"/>
        <v>0</v>
      </c>
      <c r="H23" s="47">
        <f t="shared" si="12"/>
        <v>0</v>
      </c>
      <c r="I23" s="47">
        <f t="shared" si="12"/>
        <v>0</v>
      </c>
      <c r="J23" s="47">
        <f>J24+J29</f>
        <v>0</v>
      </c>
      <c r="K23" s="47">
        <f>K24+K29+K27</f>
        <v>133940.4</v>
      </c>
      <c r="L23" s="47">
        <f t="shared" si="2"/>
        <v>2705940.4</v>
      </c>
      <c r="M23" s="47">
        <f>M24+M29</f>
        <v>2749000</v>
      </c>
      <c r="N23" s="47">
        <f>N24+N29</f>
        <v>0</v>
      </c>
      <c r="O23" s="47">
        <f t="shared" si="3"/>
        <v>2749000</v>
      </c>
      <c r="P23" s="47">
        <f>P24+P29</f>
        <v>0</v>
      </c>
      <c r="Q23" s="48">
        <f t="shared" si="4"/>
        <v>2749000</v>
      </c>
      <c r="R23" s="49">
        <f>R24+R29</f>
        <v>2940000</v>
      </c>
    </row>
    <row r="24" spans="1:18" ht="60" x14ac:dyDescent="0.25">
      <c r="A24" s="45" t="s">
        <v>357</v>
      </c>
      <c r="B24" s="46" t="s">
        <v>358</v>
      </c>
      <c r="C24" s="47">
        <f t="shared" ref="C24:I24" si="13">C25+C26</f>
        <v>4000</v>
      </c>
      <c r="D24" s="47">
        <f t="shared" si="13"/>
        <v>0</v>
      </c>
      <c r="E24" s="47">
        <f t="shared" si="13"/>
        <v>0</v>
      </c>
      <c r="F24" s="47">
        <f t="shared" si="13"/>
        <v>0</v>
      </c>
      <c r="G24" s="47">
        <f t="shared" si="13"/>
        <v>0</v>
      </c>
      <c r="H24" s="47">
        <f t="shared" si="13"/>
        <v>0</v>
      </c>
      <c r="I24" s="47">
        <f t="shared" si="13"/>
        <v>0</v>
      </c>
      <c r="J24" s="47">
        <f>J25+J26</f>
        <v>0</v>
      </c>
      <c r="K24" s="47">
        <f>K25+K26</f>
        <v>43234.400000000001</v>
      </c>
      <c r="L24" s="47">
        <f t="shared" si="2"/>
        <v>47234.400000000001</v>
      </c>
      <c r="M24" s="47">
        <f>M25+M26</f>
        <v>1000</v>
      </c>
      <c r="N24" s="47">
        <f>N25+N26</f>
        <v>0</v>
      </c>
      <c r="O24" s="47">
        <f t="shared" si="3"/>
        <v>1000</v>
      </c>
      <c r="P24" s="47">
        <f>P25+P26</f>
        <v>0</v>
      </c>
      <c r="Q24" s="48">
        <f t="shared" si="4"/>
        <v>1000</v>
      </c>
      <c r="R24" s="49">
        <f>R25+R26</f>
        <v>0</v>
      </c>
    </row>
    <row r="25" spans="1:18" ht="75" x14ac:dyDescent="0.25">
      <c r="A25" s="50" t="s">
        <v>359</v>
      </c>
      <c r="B25" s="51" t="s">
        <v>358</v>
      </c>
      <c r="C25" s="52">
        <v>4000</v>
      </c>
      <c r="D25" s="52"/>
      <c r="E25" s="52"/>
      <c r="F25" s="52"/>
      <c r="G25" s="52"/>
      <c r="H25" s="52"/>
      <c r="I25" s="52"/>
      <c r="J25" s="52"/>
      <c r="K25" s="52">
        <v>43234.400000000001</v>
      </c>
      <c r="L25" s="47">
        <f t="shared" si="2"/>
        <v>47234.400000000001</v>
      </c>
      <c r="M25" s="52">
        <v>1000</v>
      </c>
      <c r="N25" s="52"/>
      <c r="O25" s="47">
        <f t="shared" si="3"/>
        <v>1000</v>
      </c>
      <c r="P25" s="52"/>
      <c r="Q25" s="53">
        <f t="shared" si="4"/>
        <v>1000</v>
      </c>
      <c r="R25" s="54">
        <v>0</v>
      </c>
    </row>
    <row r="26" spans="1:18" ht="135" x14ac:dyDescent="0.25">
      <c r="A26" s="50" t="s">
        <v>360</v>
      </c>
      <c r="B26" s="51" t="s">
        <v>361</v>
      </c>
      <c r="C26" s="52">
        <v>0</v>
      </c>
      <c r="D26" s="52">
        <v>0</v>
      </c>
      <c r="E26" s="52">
        <v>0</v>
      </c>
      <c r="F26" s="52">
        <v>0</v>
      </c>
      <c r="G26" s="52">
        <v>0</v>
      </c>
      <c r="H26" s="52">
        <v>0</v>
      </c>
      <c r="I26" s="52">
        <v>0</v>
      </c>
      <c r="J26" s="52">
        <v>0</v>
      </c>
      <c r="K26" s="52">
        <v>0</v>
      </c>
      <c r="L26" s="47">
        <f t="shared" si="2"/>
        <v>0</v>
      </c>
      <c r="M26" s="52">
        <v>0</v>
      </c>
      <c r="N26" s="52">
        <v>0</v>
      </c>
      <c r="O26" s="47">
        <f t="shared" si="3"/>
        <v>0</v>
      </c>
      <c r="P26" s="52">
        <v>0</v>
      </c>
      <c r="Q26" s="53">
        <f t="shared" si="4"/>
        <v>0</v>
      </c>
      <c r="R26" s="54">
        <v>0</v>
      </c>
    </row>
    <row r="27" spans="1:18" ht="45" x14ac:dyDescent="0.25">
      <c r="A27" s="45" t="s">
        <v>362</v>
      </c>
      <c r="B27" s="46" t="s">
        <v>363</v>
      </c>
      <c r="C27" s="47"/>
      <c r="D27" s="47"/>
      <c r="E27" s="47"/>
      <c r="F27" s="47"/>
      <c r="G27" s="47"/>
      <c r="H27" s="47"/>
      <c r="I27" s="47"/>
      <c r="J27" s="47"/>
      <c r="K27" s="47">
        <f>K28</f>
        <v>90706</v>
      </c>
      <c r="L27" s="47">
        <f t="shared" si="2"/>
        <v>90706</v>
      </c>
      <c r="M27" s="47"/>
      <c r="N27" s="47"/>
      <c r="O27" s="47"/>
      <c r="P27" s="47"/>
      <c r="Q27" s="48"/>
      <c r="R27" s="49"/>
    </row>
    <row r="28" spans="1:18" ht="45" x14ac:dyDescent="0.25">
      <c r="A28" s="50" t="s">
        <v>364</v>
      </c>
      <c r="B28" s="51" t="s">
        <v>363</v>
      </c>
      <c r="C28" s="52"/>
      <c r="D28" s="52"/>
      <c r="E28" s="52"/>
      <c r="F28" s="52"/>
      <c r="G28" s="52"/>
      <c r="H28" s="52"/>
      <c r="I28" s="52"/>
      <c r="J28" s="52"/>
      <c r="K28" s="52">
        <v>90706</v>
      </c>
      <c r="L28" s="47">
        <f t="shared" si="2"/>
        <v>90706</v>
      </c>
      <c r="M28" s="52"/>
      <c r="N28" s="52"/>
      <c r="O28" s="47"/>
      <c r="P28" s="52"/>
      <c r="Q28" s="53"/>
      <c r="R28" s="54"/>
    </row>
    <row r="29" spans="1:18" ht="75" x14ac:dyDescent="0.25">
      <c r="A29" s="45" t="s">
        <v>365</v>
      </c>
      <c r="B29" s="46" t="s">
        <v>366</v>
      </c>
      <c r="C29" s="47">
        <f t="shared" ref="C29:K29" si="14">C30</f>
        <v>2568000</v>
      </c>
      <c r="D29" s="47">
        <f t="shared" si="14"/>
        <v>0</v>
      </c>
      <c r="E29" s="47">
        <f t="shared" si="14"/>
        <v>0</v>
      </c>
      <c r="F29" s="47">
        <f t="shared" si="14"/>
        <v>0</v>
      </c>
      <c r="G29" s="47">
        <f t="shared" si="14"/>
        <v>0</v>
      </c>
      <c r="H29" s="47">
        <f t="shared" si="14"/>
        <v>0</v>
      </c>
      <c r="I29" s="47">
        <f t="shared" si="14"/>
        <v>0</v>
      </c>
      <c r="J29" s="47">
        <f t="shared" si="14"/>
        <v>0</v>
      </c>
      <c r="K29" s="47">
        <f t="shared" si="14"/>
        <v>0</v>
      </c>
      <c r="L29" s="47">
        <f t="shared" si="2"/>
        <v>2568000</v>
      </c>
      <c r="M29" s="47">
        <f>M30</f>
        <v>2748000</v>
      </c>
      <c r="N29" s="47">
        <f>N30</f>
        <v>0</v>
      </c>
      <c r="O29" s="47">
        <f t="shared" si="3"/>
        <v>2748000</v>
      </c>
      <c r="P29" s="47">
        <f>P30</f>
        <v>0</v>
      </c>
      <c r="Q29" s="48">
        <f t="shared" si="4"/>
        <v>2748000</v>
      </c>
      <c r="R29" s="49">
        <f>R30</f>
        <v>2940000</v>
      </c>
    </row>
    <row r="30" spans="1:18" ht="135" x14ac:dyDescent="0.25">
      <c r="A30" s="50" t="s">
        <v>367</v>
      </c>
      <c r="B30" s="51" t="s">
        <v>368</v>
      </c>
      <c r="C30" s="52">
        <v>2568000</v>
      </c>
      <c r="D30" s="52"/>
      <c r="E30" s="52"/>
      <c r="F30" s="52"/>
      <c r="G30" s="52"/>
      <c r="H30" s="52"/>
      <c r="I30" s="52"/>
      <c r="J30" s="52"/>
      <c r="K30" s="52"/>
      <c r="L30" s="47">
        <f t="shared" si="2"/>
        <v>2568000</v>
      </c>
      <c r="M30" s="52">
        <v>2748000</v>
      </c>
      <c r="N30" s="52"/>
      <c r="O30" s="47">
        <f t="shared" si="3"/>
        <v>2748000</v>
      </c>
      <c r="P30" s="52"/>
      <c r="Q30" s="53">
        <f t="shared" si="4"/>
        <v>2748000</v>
      </c>
      <c r="R30" s="54">
        <v>2940000</v>
      </c>
    </row>
    <row r="31" spans="1:18" ht="30" x14ac:dyDescent="0.25">
      <c r="A31" s="45" t="s">
        <v>369</v>
      </c>
      <c r="B31" s="46" t="s">
        <v>370</v>
      </c>
      <c r="C31" s="47">
        <f t="shared" ref="C31:I31" si="15">C32+C34</f>
        <v>27310000</v>
      </c>
      <c r="D31" s="47">
        <f t="shared" si="15"/>
        <v>0</v>
      </c>
      <c r="E31" s="47">
        <f t="shared" si="15"/>
        <v>0</v>
      </c>
      <c r="F31" s="47">
        <f t="shared" si="15"/>
        <v>0</v>
      </c>
      <c r="G31" s="47">
        <f t="shared" si="15"/>
        <v>0</v>
      </c>
      <c r="H31" s="47">
        <f t="shared" si="15"/>
        <v>0</v>
      </c>
      <c r="I31" s="47">
        <f t="shared" si="15"/>
        <v>0</v>
      </c>
      <c r="J31" s="47">
        <f>J32+J34</f>
        <v>0</v>
      </c>
      <c r="K31" s="47">
        <f>K32+K34</f>
        <v>-2614125.52</v>
      </c>
      <c r="L31" s="47">
        <f t="shared" si="2"/>
        <v>24695874.48</v>
      </c>
      <c r="M31" s="47">
        <f>M32+M34</f>
        <v>27382000</v>
      </c>
      <c r="N31" s="47">
        <f>N32+N34</f>
        <v>0</v>
      </c>
      <c r="O31" s="47">
        <f t="shared" si="3"/>
        <v>27382000</v>
      </c>
      <c r="P31" s="47">
        <f>P32+P34</f>
        <v>0</v>
      </c>
      <c r="Q31" s="48">
        <f t="shared" si="4"/>
        <v>27382000</v>
      </c>
      <c r="R31" s="49">
        <f>R32+R34</f>
        <v>27452000</v>
      </c>
    </row>
    <row r="32" spans="1:18" ht="30" x14ac:dyDescent="0.25">
      <c r="A32" s="45" t="s">
        <v>371</v>
      </c>
      <c r="B32" s="46" t="s">
        <v>372</v>
      </c>
      <c r="C32" s="47">
        <f t="shared" ref="C32:K32" si="16">C33</f>
        <v>8297000</v>
      </c>
      <c r="D32" s="47">
        <f t="shared" si="16"/>
        <v>0</v>
      </c>
      <c r="E32" s="47">
        <f t="shared" si="16"/>
        <v>0</v>
      </c>
      <c r="F32" s="47">
        <f t="shared" si="16"/>
        <v>0</v>
      </c>
      <c r="G32" s="47">
        <f t="shared" si="16"/>
        <v>0</v>
      </c>
      <c r="H32" s="47">
        <f t="shared" si="16"/>
        <v>0</v>
      </c>
      <c r="I32" s="47">
        <f t="shared" si="16"/>
        <v>0</v>
      </c>
      <c r="J32" s="47">
        <f t="shared" si="16"/>
        <v>0</v>
      </c>
      <c r="K32" s="47">
        <f t="shared" si="16"/>
        <v>-1006689.88</v>
      </c>
      <c r="L32" s="47">
        <f t="shared" si="2"/>
        <v>7290310.1200000001</v>
      </c>
      <c r="M32" s="47">
        <f>M33</f>
        <v>8297000</v>
      </c>
      <c r="N32" s="47">
        <f>N33</f>
        <v>0</v>
      </c>
      <c r="O32" s="47">
        <f t="shared" si="3"/>
        <v>8297000</v>
      </c>
      <c r="P32" s="47">
        <f>P33</f>
        <v>0</v>
      </c>
      <c r="Q32" s="48">
        <f t="shared" si="4"/>
        <v>8297000</v>
      </c>
      <c r="R32" s="49">
        <f>R33</f>
        <v>8297000</v>
      </c>
    </row>
    <row r="33" spans="1:18" ht="165" x14ac:dyDescent="0.25">
      <c r="A33" s="50" t="s">
        <v>373</v>
      </c>
      <c r="B33" s="51" t="s">
        <v>374</v>
      </c>
      <c r="C33" s="52">
        <v>8297000</v>
      </c>
      <c r="D33" s="52"/>
      <c r="E33" s="52"/>
      <c r="F33" s="52"/>
      <c r="G33" s="52"/>
      <c r="H33" s="52"/>
      <c r="I33" s="52"/>
      <c r="J33" s="52"/>
      <c r="K33" s="52">
        <v>-1006689.88</v>
      </c>
      <c r="L33" s="47">
        <f t="shared" si="2"/>
        <v>7290310.1200000001</v>
      </c>
      <c r="M33" s="52">
        <v>8297000</v>
      </c>
      <c r="N33" s="52"/>
      <c r="O33" s="47">
        <f t="shared" si="3"/>
        <v>8297000</v>
      </c>
      <c r="P33" s="52"/>
      <c r="Q33" s="53">
        <f t="shared" si="4"/>
        <v>8297000</v>
      </c>
      <c r="R33" s="54">
        <v>8297000</v>
      </c>
    </row>
    <row r="34" spans="1:18" ht="15" x14ac:dyDescent="0.25">
      <c r="A34" s="45" t="s">
        <v>375</v>
      </c>
      <c r="B34" s="46" t="s">
        <v>376</v>
      </c>
      <c r="C34" s="47">
        <f t="shared" ref="C34:I34" si="17">C35+C37</f>
        <v>19013000</v>
      </c>
      <c r="D34" s="47">
        <f t="shared" si="17"/>
        <v>0</v>
      </c>
      <c r="E34" s="47">
        <f t="shared" si="17"/>
        <v>0</v>
      </c>
      <c r="F34" s="47">
        <f t="shared" si="17"/>
        <v>0</v>
      </c>
      <c r="G34" s="47">
        <f t="shared" si="17"/>
        <v>0</v>
      </c>
      <c r="H34" s="47">
        <f t="shared" si="17"/>
        <v>0</v>
      </c>
      <c r="I34" s="47">
        <f t="shared" si="17"/>
        <v>0</v>
      </c>
      <c r="J34" s="47">
        <f>J35+J37</f>
        <v>0</v>
      </c>
      <c r="K34" s="47">
        <f>K35+K37</f>
        <v>-1607435.6400000001</v>
      </c>
      <c r="L34" s="47">
        <f t="shared" si="2"/>
        <v>17405564.359999999</v>
      </c>
      <c r="M34" s="47">
        <f>M35+M37</f>
        <v>19085000</v>
      </c>
      <c r="N34" s="47">
        <f>N35+N37</f>
        <v>0</v>
      </c>
      <c r="O34" s="47">
        <f t="shared" si="3"/>
        <v>19085000</v>
      </c>
      <c r="P34" s="47">
        <f>P35+P37</f>
        <v>0</v>
      </c>
      <c r="Q34" s="48">
        <f t="shared" si="4"/>
        <v>19085000</v>
      </c>
      <c r="R34" s="49">
        <f>R35+R37</f>
        <v>19155000</v>
      </c>
    </row>
    <row r="35" spans="1:18" ht="30" x14ac:dyDescent="0.25">
      <c r="A35" s="45" t="s">
        <v>377</v>
      </c>
      <c r="B35" s="46" t="s">
        <v>378</v>
      </c>
      <c r="C35" s="47">
        <f t="shared" ref="C35:K35" si="18">C36</f>
        <v>15442000</v>
      </c>
      <c r="D35" s="47">
        <f t="shared" si="18"/>
        <v>0</v>
      </c>
      <c r="E35" s="47">
        <f t="shared" si="18"/>
        <v>0</v>
      </c>
      <c r="F35" s="47">
        <f t="shared" si="18"/>
        <v>0</v>
      </c>
      <c r="G35" s="47">
        <f t="shared" si="18"/>
        <v>0</v>
      </c>
      <c r="H35" s="47">
        <f t="shared" si="18"/>
        <v>0</v>
      </c>
      <c r="I35" s="47">
        <f t="shared" si="18"/>
        <v>0</v>
      </c>
      <c r="J35" s="47">
        <f t="shared" si="18"/>
        <v>0</v>
      </c>
      <c r="K35" s="47">
        <f t="shared" si="18"/>
        <v>-1029169.12</v>
      </c>
      <c r="L35" s="47">
        <f t="shared" si="2"/>
        <v>14412830.880000001</v>
      </c>
      <c r="M35" s="47">
        <f>M36</f>
        <v>15442000</v>
      </c>
      <c r="N35" s="47">
        <f>N36</f>
        <v>0</v>
      </c>
      <c r="O35" s="47">
        <f t="shared" si="3"/>
        <v>15442000</v>
      </c>
      <c r="P35" s="47">
        <f>P36</f>
        <v>0</v>
      </c>
      <c r="Q35" s="48">
        <f t="shared" si="4"/>
        <v>15442000</v>
      </c>
      <c r="R35" s="49">
        <f>R36</f>
        <v>15442000</v>
      </c>
    </row>
    <row r="36" spans="1:18" ht="120" x14ac:dyDescent="0.25">
      <c r="A36" s="50" t="s">
        <v>379</v>
      </c>
      <c r="B36" s="51" t="s">
        <v>380</v>
      </c>
      <c r="C36" s="52">
        <v>15442000</v>
      </c>
      <c r="D36" s="52"/>
      <c r="E36" s="52"/>
      <c r="F36" s="52"/>
      <c r="G36" s="52"/>
      <c r="H36" s="52"/>
      <c r="I36" s="52"/>
      <c r="J36" s="52"/>
      <c r="K36" s="52">
        <v>-1029169.12</v>
      </c>
      <c r="L36" s="47">
        <f t="shared" si="2"/>
        <v>14412830.880000001</v>
      </c>
      <c r="M36" s="52">
        <v>15442000</v>
      </c>
      <c r="N36" s="52"/>
      <c r="O36" s="47">
        <f t="shared" si="3"/>
        <v>15442000</v>
      </c>
      <c r="P36" s="52"/>
      <c r="Q36" s="53">
        <f t="shared" si="4"/>
        <v>15442000</v>
      </c>
      <c r="R36" s="54">
        <v>15442000</v>
      </c>
    </row>
    <row r="37" spans="1:18" ht="30" x14ac:dyDescent="0.25">
      <c r="A37" s="45" t="s">
        <v>381</v>
      </c>
      <c r="B37" s="46" t="s">
        <v>382</v>
      </c>
      <c r="C37" s="47">
        <f t="shared" ref="C37:K37" si="19">C38</f>
        <v>3571000</v>
      </c>
      <c r="D37" s="47">
        <f t="shared" si="19"/>
        <v>0</v>
      </c>
      <c r="E37" s="47">
        <f t="shared" si="19"/>
        <v>0</v>
      </c>
      <c r="F37" s="47">
        <f t="shared" si="19"/>
        <v>0</v>
      </c>
      <c r="G37" s="47">
        <f t="shared" si="19"/>
        <v>0</v>
      </c>
      <c r="H37" s="47">
        <f t="shared" si="19"/>
        <v>0</v>
      </c>
      <c r="I37" s="47">
        <f t="shared" si="19"/>
        <v>0</v>
      </c>
      <c r="J37" s="47">
        <f t="shared" si="19"/>
        <v>0</v>
      </c>
      <c r="K37" s="47">
        <f t="shared" si="19"/>
        <v>-578266.52</v>
      </c>
      <c r="L37" s="47">
        <f t="shared" si="2"/>
        <v>2992733.48</v>
      </c>
      <c r="M37" s="47">
        <f>M38</f>
        <v>3643000</v>
      </c>
      <c r="N37" s="47">
        <f>N38</f>
        <v>0</v>
      </c>
      <c r="O37" s="47">
        <f t="shared" si="3"/>
        <v>3643000</v>
      </c>
      <c r="P37" s="47">
        <f>P38</f>
        <v>0</v>
      </c>
      <c r="Q37" s="48">
        <f t="shared" si="4"/>
        <v>3643000</v>
      </c>
      <c r="R37" s="49">
        <f>R38</f>
        <v>3713000</v>
      </c>
    </row>
    <row r="38" spans="1:18" ht="120" x14ac:dyDescent="0.25">
      <c r="A38" s="50" t="s">
        <v>383</v>
      </c>
      <c r="B38" s="51" t="s">
        <v>384</v>
      </c>
      <c r="C38" s="52">
        <v>3571000</v>
      </c>
      <c r="D38" s="52"/>
      <c r="E38" s="52"/>
      <c r="F38" s="52"/>
      <c r="G38" s="52"/>
      <c r="H38" s="52"/>
      <c r="I38" s="52"/>
      <c r="J38" s="52"/>
      <c r="K38" s="52">
        <v>-578266.52</v>
      </c>
      <c r="L38" s="47">
        <f t="shared" si="2"/>
        <v>2992733.48</v>
      </c>
      <c r="M38" s="52">
        <v>3643000</v>
      </c>
      <c r="N38" s="52"/>
      <c r="O38" s="47">
        <f t="shared" si="3"/>
        <v>3643000</v>
      </c>
      <c r="P38" s="52"/>
      <c r="Q38" s="53">
        <f t="shared" si="4"/>
        <v>3643000</v>
      </c>
      <c r="R38" s="54">
        <v>3713000</v>
      </c>
    </row>
    <row r="39" spans="1:18" ht="30" x14ac:dyDescent="0.25">
      <c r="A39" s="45" t="s">
        <v>385</v>
      </c>
      <c r="B39" s="46" t="s">
        <v>386</v>
      </c>
      <c r="C39" s="47">
        <f t="shared" ref="C39:I39" si="20">C40+C42</f>
        <v>1702000</v>
      </c>
      <c r="D39" s="47">
        <f t="shared" si="20"/>
        <v>0</v>
      </c>
      <c r="E39" s="47">
        <f t="shared" si="20"/>
        <v>0</v>
      </c>
      <c r="F39" s="47">
        <f t="shared" si="20"/>
        <v>0</v>
      </c>
      <c r="G39" s="47">
        <f t="shared" si="20"/>
        <v>0</v>
      </c>
      <c r="H39" s="47">
        <f t="shared" si="20"/>
        <v>0</v>
      </c>
      <c r="I39" s="47">
        <f t="shared" si="20"/>
        <v>0</v>
      </c>
      <c r="J39" s="47">
        <f>J40+J42</f>
        <v>0</v>
      </c>
      <c r="K39" s="47">
        <f>K40+K42</f>
        <v>-62627.47</v>
      </c>
      <c r="L39" s="47">
        <f t="shared" si="2"/>
        <v>1639372.53</v>
      </c>
      <c r="M39" s="47">
        <f>M40+M42</f>
        <v>1770000</v>
      </c>
      <c r="N39" s="47">
        <f>N40+N42</f>
        <v>0</v>
      </c>
      <c r="O39" s="47">
        <f t="shared" si="3"/>
        <v>1770000</v>
      </c>
      <c r="P39" s="47">
        <f>P40+P42</f>
        <v>0</v>
      </c>
      <c r="Q39" s="48">
        <f t="shared" si="4"/>
        <v>1770000</v>
      </c>
      <c r="R39" s="49">
        <f>R40+R42</f>
        <v>1858000</v>
      </c>
    </row>
    <row r="40" spans="1:18" ht="90" x14ac:dyDescent="0.25">
      <c r="A40" s="45" t="s">
        <v>387</v>
      </c>
      <c r="B40" s="46" t="s">
        <v>388</v>
      </c>
      <c r="C40" s="47">
        <f t="shared" ref="C40:K40" si="21">C41</f>
        <v>1697000</v>
      </c>
      <c r="D40" s="47">
        <f t="shared" si="21"/>
        <v>0</v>
      </c>
      <c r="E40" s="47">
        <f t="shared" si="21"/>
        <v>0</v>
      </c>
      <c r="F40" s="47">
        <f t="shared" si="21"/>
        <v>0</v>
      </c>
      <c r="G40" s="47">
        <f t="shared" si="21"/>
        <v>0</v>
      </c>
      <c r="H40" s="47">
        <f t="shared" si="21"/>
        <v>0</v>
      </c>
      <c r="I40" s="47">
        <f t="shared" si="21"/>
        <v>0</v>
      </c>
      <c r="J40" s="47">
        <f t="shared" si="21"/>
        <v>0</v>
      </c>
      <c r="K40" s="47">
        <f t="shared" si="21"/>
        <v>-67627.47</v>
      </c>
      <c r="L40" s="47">
        <f t="shared" si="2"/>
        <v>1629372.53</v>
      </c>
      <c r="M40" s="47">
        <f>M41</f>
        <v>1765000</v>
      </c>
      <c r="N40" s="47">
        <f>N41</f>
        <v>0</v>
      </c>
      <c r="O40" s="47">
        <f t="shared" si="3"/>
        <v>1765000</v>
      </c>
      <c r="P40" s="47">
        <f>P41</f>
        <v>0</v>
      </c>
      <c r="Q40" s="48">
        <f t="shared" si="4"/>
        <v>1765000</v>
      </c>
      <c r="R40" s="49">
        <f>R41</f>
        <v>1853000</v>
      </c>
    </row>
    <row r="41" spans="1:18" ht="150" x14ac:dyDescent="0.25">
      <c r="A41" s="50" t="s">
        <v>389</v>
      </c>
      <c r="B41" s="51" t="s">
        <v>390</v>
      </c>
      <c r="C41" s="52">
        <v>1697000</v>
      </c>
      <c r="D41" s="52"/>
      <c r="E41" s="52"/>
      <c r="F41" s="52"/>
      <c r="G41" s="52"/>
      <c r="H41" s="52"/>
      <c r="I41" s="52"/>
      <c r="J41" s="52"/>
      <c r="K41" s="52">
        <v>-67627.47</v>
      </c>
      <c r="L41" s="47">
        <f t="shared" si="2"/>
        <v>1629372.53</v>
      </c>
      <c r="M41" s="52">
        <v>1765000</v>
      </c>
      <c r="N41" s="52"/>
      <c r="O41" s="47">
        <f t="shared" si="3"/>
        <v>1765000</v>
      </c>
      <c r="P41" s="52"/>
      <c r="Q41" s="53">
        <f t="shared" si="4"/>
        <v>1765000</v>
      </c>
      <c r="R41" s="54">
        <v>1853000</v>
      </c>
    </row>
    <row r="42" spans="1:18" ht="120" x14ac:dyDescent="0.25">
      <c r="A42" s="45" t="s">
        <v>391</v>
      </c>
      <c r="B42" s="46" t="s">
        <v>392</v>
      </c>
      <c r="C42" s="47">
        <f t="shared" ref="C42:K42" si="22">C43</f>
        <v>5000</v>
      </c>
      <c r="D42" s="47">
        <f t="shared" si="22"/>
        <v>0</v>
      </c>
      <c r="E42" s="47">
        <f t="shared" si="22"/>
        <v>0</v>
      </c>
      <c r="F42" s="47">
        <f t="shared" si="22"/>
        <v>0</v>
      </c>
      <c r="G42" s="47">
        <f t="shared" si="22"/>
        <v>0</v>
      </c>
      <c r="H42" s="47">
        <f t="shared" si="22"/>
        <v>0</v>
      </c>
      <c r="I42" s="47">
        <f t="shared" si="22"/>
        <v>0</v>
      </c>
      <c r="J42" s="47">
        <f t="shared" si="22"/>
        <v>0</v>
      </c>
      <c r="K42" s="47">
        <f t="shared" si="22"/>
        <v>5000</v>
      </c>
      <c r="L42" s="47">
        <f t="shared" si="2"/>
        <v>10000</v>
      </c>
      <c r="M42" s="47">
        <f>M43</f>
        <v>5000</v>
      </c>
      <c r="N42" s="47">
        <f>N43</f>
        <v>0</v>
      </c>
      <c r="O42" s="47">
        <f t="shared" si="3"/>
        <v>5000</v>
      </c>
      <c r="P42" s="47">
        <f>P43</f>
        <v>0</v>
      </c>
      <c r="Q42" s="48">
        <f t="shared" si="4"/>
        <v>5000</v>
      </c>
      <c r="R42" s="49">
        <f>R43</f>
        <v>5000</v>
      </c>
    </row>
    <row r="43" spans="1:18" ht="90" x14ac:dyDescent="0.25">
      <c r="A43" s="50" t="s">
        <v>393</v>
      </c>
      <c r="B43" s="51" t="s">
        <v>394</v>
      </c>
      <c r="C43" s="52">
        <v>5000</v>
      </c>
      <c r="D43" s="52"/>
      <c r="E43" s="52"/>
      <c r="F43" s="52"/>
      <c r="G43" s="52"/>
      <c r="H43" s="52"/>
      <c r="I43" s="52"/>
      <c r="J43" s="52"/>
      <c r="K43" s="52">
        <v>5000</v>
      </c>
      <c r="L43" s="47">
        <f t="shared" si="2"/>
        <v>10000</v>
      </c>
      <c r="M43" s="52">
        <v>5000</v>
      </c>
      <c r="N43" s="52"/>
      <c r="O43" s="47">
        <f t="shared" si="3"/>
        <v>5000</v>
      </c>
      <c r="P43" s="52"/>
      <c r="Q43" s="53">
        <f t="shared" si="4"/>
        <v>5000</v>
      </c>
      <c r="R43" s="54">
        <v>5000</v>
      </c>
    </row>
    <row r="44" spans="1:18" ht="135" hidden="1" x14ac:dyDescent="0.25">
      <c r="A44" s="58" t="s">
        <v>395</v>
      </c>
      <c r="B44" s="59" t="s">
        <v>396</v>
      </c>
      <c r="C44" s="55" t="e">
        <f>SUM(#REF!)</f>
        <v>#REF!</v>
      </c>
      <c r="D44" s="55" t="e">
        <f>SUM(#REF!)</f>
        <v>#REF!</v>
      </c>
      <c r="E44" s="55" t="e">
        <f>SUM(#REF!)</f>
        <v>#REF!</v>
      </c>
      <c r="F44" s="55" t="e">
        <f>SUM(#REF!)</f>
        <v>#REF!</v>
      </c>
      <c r="G44" s="55" t="e">
        <f>SUM(#REF!)</f>
        <v>#REF!</v>
      </c>
      <c r="H44" s="55" t="e">
        <f>SUM(#REF!)</f>
        <v>#REF!</v>
      </c>
      <c r="I44" s="55" t="e">
        <f>SUM(#REF!)</f>
        <v>#REF!</v>
      </c>
      <c r="J44" s="55" t="e">
        <f>SUM(#REF!)</f>
        <v>#REF!</v>
      </c>
      <c r="K44" s="55" t="e">
        <f>SUM(#REF!)</f>
        <v>#REF!</v>
      </c>
      <c r="L44" s="47" t="e">
        <f t="shared" si="2"/>
        <v>#REF!</v>
      </c>
      <c r="M44" s="55" t="e">
        <f>SUM(#REF!)</f>
        <v>#REF!</v>
      </c>
      <c r="N44" s="55" t="e">
        <f>SUM(#REF!)</f>
        <v>#REF!</v>
      </c>
      <c r="O44" s="47" t="e">
        <f t="shared" si="3"/>
        <v>#REF!</v>
      </c>
      <c r="P44" s="55" t="e">
        <f>SUM(#REF!)</f>
        <v>#REF!</v>
      </c>
      <c r="Q44" s="56" t="e">
        <f t="shared" si="4"/>
        <v>#REF!</v>
      </c>
      <c r="R44" s="57" t="e">
        <f>SUM(#REF!)</f>
        <v>#REF!</v>
      </c>
    </row>
    <row r="45" spans="1:18" ht="30" hidden="1" x14ac:dyDescent="0.25">
      <c r="A45" s="58" t="s">
        <v>397</v>
      </c>
      <c r="B45" s="59" t="s">
        <v>398</v>
      </c>
      <c r="C45" s="55" t="e">
        <f>SUM(#REF!)</f>
        <v>#REF!</v>
      </c>
      <c r="D45" s="55" t="e">
        <f>SUM(#REF!)</f>
        <v>#REF!</v>
      </c>
      <c r="E45" s="55" t="e">
        <f>SUM(#REF!)</f>
        <v>#REF!</v>
      </c>
      <c r="F45" s="55" t="e">
        <f>SUM(#REF!)</f>
        <v>#REF!</v>
      </c>
      <c r="G45" s="55" t="e">
        <f>SUM(#REF!)</f>
        <v>#REF!</v>
      </c>
      <c r="H45" s="55" t="e">
        <f>SUM(#REF!)</f>
        <v>#REF!</v>
      </c>
      <c r="I45" s="55" t="e">
        <f>SUM(#REF!)</f>
        <v>#REF!</v>
      </c>
      <c r="J45" s="55" t="e">
        <f>SUM(#REF!)</f>
        <v>#REF!</v>
      </c>
      <c r="K45" s="55" t="e">
        <f>SUM(#REF!)</f>
        <v>#REF!</v>
      </c>
      <c r="L45" s="47" t="e">
        <f t="shared" si="2"/>
        <v>#REF!</v>
      </c>
      <c r="M45" s="55" t="e">
        <f>SUM(#REF!)</f>
        <v>#REF!</v>
      </c>
      <c r="N45" s="55" t="e">
        <f>SUM(#REF!)</f>
        <v>#REF!</v>
      </c>
      <c r="O45" s="47" t="e">
        <f t="shared" si="3"/>
        <v>#REF!</v>
      </c>
      <c r="P45" s="55" t="e">
        <f>SUM(#REF!)</f>
        <v>#REF!</v>
      </c>
      <c r="Q45" s="56" t="e">
        <f t="shared" si="4"/>
        <v>#REF!</v>
      </c>
      <c r="R45" s="57" t="e">
        <f>SUM(#REF!)</f>
        <v>#REF!</v>
      </c>
    </row>
    <row r="46" spans="1:18" ht="60" hidden="1" x14ac:dyDescent="0.25">
      <c r="A46" s="58" t="s">
        <v>399</v>
      </c>
      <c r="B46" s="59" t="s">
        <v>400</v>
      </c>
      <c r="C46" s="55" t="e">
        <f>SUM(#REF!)</f>
        <v>#REF!</v>
      </c>
      <c r="D46" s="55" t="e">
        <f>SUM(#REF!)</f>
        <v>#REF!</v>
      </c>
      <c r="E46" s="55" t="e">
        <f>SUM(#REF!)</f>
        <v>#REF!</v>
      </c>
      <c r="F46" s="55" t="e">
        <f>SUM(#REF!)</f>
        <v>#REF!</v>
      </c>
      <c r="G46" s="55" t="e">
        <f>SUM(#REF!)</f>
        <v>#REF!</v>
      </c>
      <c r="H46" s="55" t="e">
        <f>SUM(#REF!)</f>
        <v>#REF!</v>
      </c>
      <c r="I46" s="55" t="e">
        <f>SUM(#REF!)</f>
        <v>#REF!</v>
      </c>
      <c r="J46" s="55" t="e">
        <f>SUM(#REF!)</f>
        <v>#REF!</v>
      </c>
      <c r="K46" s="55" t="e">
        <f>SUM(#REF!)</f>
        <v>#REF!</v>
      </c>
      <c r="L46" s="47" t="e">
        <f t="shared" si="2"/>
        <v>#REF!</v>
      </c>
      <c r="M46" s="55" t="e">
        <f>SUM(#REF!)</f>
        <v>#REF!</v>
      </c>
      <c r="N46" s="55" t="e">
        <f>SUM(#REF!)</f>
        <v>#REF!</v>
      </c>
      <c r="O46" s="47" t="e">
        <f t="shared" si="3"/>
        <v>#REF!</v>
      </c>
      <c r="P46" s="55" t="e">
        <f>SUM(#REF!)</f>
        <v>#REF!</v>
      </c>
      <c r="Q46" s="56" t="e">
        <f t="shared" si="4"/>
        <v>#REF!</v>
      </c>
      <c r="R46" s="57" t="e">
        <f>SUM(#REF!)</f>
        <v>#REF!</v>
      </c>
    </row>
    <row r="47" spans="1:18" ht="120" hidden="1" x14ac:dyDescent="0.25">
      <c r="A47" s="60" t="s">
        <v>401</v>
      </c>
      <c r="B47" s="61" t="s">
        <v>402</v>
      </c>
      <c r="C47" s="55" t="e">
        <f>SUM(#REF!)</f>
        <v>#REF!</v>
      </c>
      <c r="D47" s="55" t="e">
        <f>SUM(#REF!)</f>
        <v>#REF!</v>
      </c>
      <c r="E47" s="55" t="e">
        <f>SUM(#REF!)</f>
        <v>#REF!</v>
      </c>
      <c r="F47" s="55" t="e">
        <f>SUM(#REF!)</f>
        <v>#REF!</v>
      </c>
      <c r="G47" s="55" t="e">
        <f>SUM(#REF!)</f>
        <v>#REF!</v>
      </c>
      <c r="H47" s="55" t="e">
        <f>SUM(#REF!)</f>
        <v>#REF!</v>
      </c>
      <c r="I47" s="55" t="e">
        <f>SUM(#REF!)</f>
        <v>#REF!</v>
      </c>
      <c r="J47" s="55" t="e">
        <f>SUM(#REF!)</f>
        <v>#REF!</v>
      </c>
      <c r="K47" s="55" t="e">
        <f>SUM(#REF!)</f>
        <v>#REF!</v>
      </c>
      <c r="L47" s="47" t="e">
        <f t="shared" si="2"/>
        <v>#REF!</v>
      </c>
      <c r="M47" s="55" t="e">
        <f>SUM(#REF!)</f>
        <v>#REF!</v>
      </c>
      <c r="N47" s="55" t="e">
        <f>SUM(#REF!)</f>
        <v>#REF!</v>
      </c>
      <c r="O47" s="47" t="e">
        <f t="shared" si="3"/>
        <v>#REF!</v>
      </c>
      <c r="P47" s="55" t="e">
        <f>SUM(#REF!)</f>
        <v>#REF!</v>
      </c>
      <c r="Q47" s="56" t="e">
        <f t="shared" si="4"/>
        <v>#REF!</v>
      </c>
      <c r="R47" s="57" t="e">
        <f>SUM(#REF!)</f>
        <v>#REF!</v>
      </c>
    </row>
    <row r="48" spans="1:18" ht="105" hidden="1" x14ac:dyDescent="0.25">
      <c r="A48" s="58" t="s">
        <v>403</v>
      </c>
      <c r="B48" s="59" t="s">
        <v>404</v>
      </c>
      <c r="C48" s="55" t="e">
        <f>SUM(#REF!)</f>
        <v>#REF!</v>
      </c>
      <c r="D48" s="55" t="e">
        <f>SUM(#REF!)</f>
        <v>#REF!</v>
      </c>
      <c r="E48" s="55" t="e">
        <f>SUM(#REF!)</f>
        <v>#REF!</v>
      </c>
      <c r="F48" s="55" t="e">
        <f>SUM(#REF!)</f>
        <v>#REF!</v>
      </c>
      <c r="G48" s="55" t="e">
        <f>SUM(#REF!)</f>
        <v>#REF!</v>
      </c>
      <c r="H48" s="55" t="e">
        <f>SUM(#REF!)</f>
        <v>#REF!</v>
      </c>
      <c r="I48" s="55" t="e">
        <f>SUM(#REF!)</f>
        <v>#REF!</v>
      </c>
      <c r="J48" s="55" t="e">
        <f>SUM(#REF!)</f>
        <v>#REF!</v>
      </c>
      <c r="K48" s="55" t="e">
        <f>SUM(#REF!)</f>
        <v>#REF!</v>
      </c>
      <c r="L48" s="47" t="e">
        <f t="shared" si="2"/>
        <v>#REF!</v>
      </c>
      <c r="M48" s="55" t="e">
        <f>SUM(#REF!)</f>
        <v>#REF!</v>
      </c>
      <c r="N48" s="55" t="e">
        <f>SUM(#REF!)</f>
        <v>#REF!</v>
      </c>
      <c r="O48" s="47" t="e">
        <f t="shared" si="3"/>
        <v>#REF!</v>
      </c>
      <c r="P48" s="55" t="e">
        <f>SUM(#REF!)</f>
        <v>#REF!</v>
      </c>
      <c r="Q48" s="56" t="e">
        <f t="shared" si="4"/>
        <v>#REF!</v>
      </c>
      <c r="R48" s="57" t="e">
        <f>SUM(#REF!)</f>
        <v>#REF!</v>
      </c>
    </row>
    <row r="49" spans="1:18" ht="15" hidden="1" x14ac:dyDescent="0.25">
      <c r="A49" s="60" t="s">
        <v>405</v>
      </c>
      <c r="B49" s="61" t="s">
        <v>406</v>
      </c>
      <c r="C49" s="55" t="e">
        <f>SUM(#REF!)</f>
        <v>#REF!</v>
      </c>
      <c r="D49" s="55" t="e">
        <f>SUM(#REF!)</f>
        <v>#REF!</v>
      </c>
      <c r="E49" s="55" t="e">
        <f>SUM(#REF!)</f>
        <v>#REF!</v>
      </c>
      <c r="F49" s="55" t="e">
        <f>SUM(#REF!)</f>
        <v>#REF!</v>
      </c>
      <c r="G49" s="55" t="e">
        <f>SUM(#REF!)</f>
        <v>#REF!</v>
      </c>
      <c r="H49" s="55" t="e">
        <f>SUM(#REF!)</f>
        <v>#REF!</v>
      </c>
      <c r="I49" s="55" t="e">
        <f>SUM(#REF!)</f>
        <v>#REF!</v>
      </c>
      <c r="J49" s="55" t="e">
        <f>SUM(#REF!)</f>
        <v>#REF!</v>
      </c>
      <c r="K49" s="55" t="e">
        <f>SUM(#REF!)</f>
        <v>#REF!</v>
      </c>
      <c r="L49" s="47" t="e">
        <f t="shared" si="2"/>
        <v>#REF!</v>
      </c>
      <c r="M49" s="55" t="e">
        <f>SUM(#REF!)</f>
        <v>#REF!</v>
      </c>
      <c r="N49" s="55" t="e">
        <f>SUM(#REF!)</f>
        <v>#REF!</v>
      </c>
      <c r="O49" s="47" t="e">
        <f t="shared" si="3"/>
        <v>#REF!</v>
      </c>
      <c r="P49" s="55" t="e">
        <f>SUM(#REF!)</f>
        <v>#REF!</v>
      </c>
      <c r="Q49" s="56" t="e">
        <f t="shared" si="4"/>
        <v>#REF!</v>
      </c>
      <c r="R49" s="57" t="e">
        <f>SUM(#REF!)</f>
        <v>#REF!</v>
      </c>
    </row>
    <row r="50" spans="1:18" ht="75" hidden="1" x14ac:dyDescent="0.25">
      <c r="A50" s="60" t="s">
        <v>407</v>
      </c>
      <c r="B50" s="59" t="s">
        <v>408</v>
      </c>
      <c r="C50" s="55" t="e">
        <f>SUM(#REF!)</f>
        <v>#REF!</v>
      </c>
      <c r="D50" s="55" t="e">
        <f>SUM(#REF!)</f>
        <v>#REF!</v>
      </c>
      <c r="E50" s="55" t="e">
        <f>SUM(#REF!)</f>
        <v>#REF!</v>
      </c>
      <c r="F50" s="55" t="e">
        <f>SUM(#REF!)</f>
        <v>#REF!</v>
      </c>
      <c r="G50" s="55" t="e">
        <f>SUM(#REF!)</f>
        <v>#REF!</v>
      </c>
      <c r="H50" s="55" t="e">
        <f>SUM(#REF!)</f>
        <v>#REF!</v>
      </c>
      <c r="I50" s="55" t="e">
        <f>SUM(#REF!)</f>
        <v>#REF!</v>
      </c>
      <c r="J50" s="55" t="e">
        <f>SUM(#REF!)</f>
        <v>#REF!</v>
      </c>
      <c r="K50" s="55" t="e">
        <f>SUM(#REF!)</f>
        <v>#REF!</v>
      </c>
      <c r="L50" s="47" t="e">
        <f t="shared" si="2"/>
        <v>#REF!</v>
      </c>
      <c r="M50" s="55" t="e">
        <f>SUM(#REF!)</f>
        <v>#REF!</v>
      </c>
      <c r="N50" s="55" t="e">
        <f>SUM(#REF!)</f>
        <v>#REF!</v>
      </c>
      <c r="O50" s="47" t="e">
        <f t="shared" si="3"/>
        <v>#REF!</v>
      </c>
      <c r="P50" s="55" t="e">
        <f>SUM(#REF!)</f>
        <v>#REF!</v>
      </c>
      <c r="Q50" s="56" t="e">
        <f t="shared" si="4"/>
        <v>#REF!</v>
      </c>
      <c r="R50" s="57" t="e">
        <f>SUM(#REF!)</f>
        <v>#REF!</v>
      </c>
    </row>
    <row r="51" spans="1:18" ht="165" hidden="1" x14ac:dyDescent="0.25">
      <c r="A51" s="60" t="s">
        <v>409</v>
      </c>
      <c r="B51" s="59" t="s">
        <v>410</v>
      </c>
      <c r="C51" s="55" t="e">
        <f>SUM(#REF!)</f>
        <v>#REF!</v>
      </c>
      <c r="D51" s="55" t="e">
        <f>SUM(#REF!)</f>
        <v>#REF!</v>
      </c>
      <c r="E51" s="55" t="e">
        <f>SUM(#REF!)</f>
        <v>#REF!</v>
      </c>
      <c r="F51" s="55" t="e">
        <f>SUM(#REF!)</f>
        <v>#REF!</v>
      </c>
      <c r="G51" s="55" t="e">
        <f>SUM(#REF!)</f>
        <v>#REF!</v>
      </c>
      <c r="H51" s="55" t="e">
        <f>SUM(#REF!)</f>
        <v>#REF!</v>
      </c>
      <c r="I51" s="55" t="e">
        <f>SUM(#REF!)</f>
        <v>#REF!</v>
      </c>
      <c r="J51" s="55" t="e">
        <f>SUM(#REF!)</f>
        <v>#REF!</v>
      </c>
      <c r="K51" s="55" t="e">
        <f>SUM(#REF!)</f>
        <v>#REF!</v>
      </c>
      <c r="L51" s="47" t="e">
        <f t="shared" si="2"/>
        <v>#REF!</v>
      </c>
      <c r="M51" s="55" t="e">
        <f>SUM(#REF!)</f>
        <v>#REF!</v>
      </c>
      <c r="N51" s="55" t="e">
        <f>SUM(#REF!)</f>
        <v>#REF!</v>
      </c>
      <c r="O51" s="47" t="e">
        <f t="shared" si="3"/>
        <v>#REF!</v>
      </c>
      <c r="P51" s="55" t="e">
        <f>SUM(#REF!)</f>
        <v>#REF!</v>
      </c>
      <c r="Q51" s="56" t="e">
        <f t="shared" si="4"/>
        <v>#REF!</v>
      </c>
      <c r="R51" s="57" t="e">
        <f>SUM(#REF!)</f>
        <v>#REF!</v>
      </c>
    </row>
    <row r="52" spans="1:18" ht="225" hidden="1" x14ac:dyDescent="0.25">
      <c r="A52" s="60" t="s">
        <v>411</v>
      </c>
      <c r="B52" s="61" t="s">
        <v>412</v>
      </c>
      <c r="C52" s="55" t="e">
        <f>SUM(#REF!)</f>
        <v>#REF!</v>
      </c>
      <c r="D52" s="55" t="e">
        <f>SUM(#REF!)</f>
        <v>#REF!</v>
      </c>
      <c r="E52" s="55" t="e">
        <f>SUM(#REF!)</f>
        <v>#REF!</v>
      </c>
      <c r="F52" s="55" t="e">
        <f>SUM(#REF!)</f>
        <v>#REF!</v>
      </c>
      <c r="G52" s="55" t="e">
        <f>SUM(#REF!)</f>
        <v>#REF!</v>
      </c>
      <c r="H52" s="55" t="e">
        <f>SUM(#REF!)</f>
        <v>#REF!</v>
      </c>
      <c r="I52" s="55" t="e">
        <f>SUM(#REF!)</f>
        <v>#REF!</v>
      </c>
      <c r="J52" s="55" t="e">
        <f>SUM(#REF!)</f>
        <v>#REF!</v>
      </c>
      <c r="K52" s="55" t="e">
        <f>SUM(#REF!)</f>
        <v>#REF!</v>
      </c>
      <c r="L52" s="47" t="e">
        <f t="shared" si="2"/>
        <v>#REF!</v>
      </c>
      <c r="M52" s="55" t="e">
        <f>SUM(#REF!)</f>
        <v>#REF!</v>
      </c>
      <c r="N52" s="55" t="e">
        <f>SUM(#REF!)</f>
        <v>#REF!</v>
      </c>
      <c r="O52" s="47" t="e">
        <f t="shared" si="3"/>
        <v>#REF!</v>
      </c>
      <c r="P52" s="55" t="e">
        <f>SUM(#REF!)</f>
        <v>#REF!</v>
      </c>
      <c r="Q52" s="56" t="e">
        <f t="shared" si="4"/>
        <v>#REF!</v>
      </c>
      <c r="R52" s="57" t="e">
        <f>SUM(#REF!)</f>
        <v>#REF!</v>
      </c>
    </row>
    <row r="53" spans="1:18" ht="165" x14ac:dyDescent="0.25">
      <c r="A53" s="45" t="s">
        <v>413</v>
      </c>
      <c r="B53" s="46" t="s">
        <v>414</v>
      </c>
      <c r="C53" s="47">
        <f t="shared" ref="C53:I53" si="23">C54+C56+C68+C71</f>
        <v>3477111</v>
      </c>
      <c r="D53" s="47">
        <f t="shared" si="23"/>
        <v>0</v>
      </c>
      <c r="E53" s="47">
        <f t="shared" si="23"/>
        <v>1222250</v>
      </c>
      <c r="F53" s="47">
        <f t="shared" si="23"/>
        <v>0</v>
      </c>
      <c r="G53" s="47">
        <f t="shared" si="23"/>
        <v>0</v>
      </c>
      <c r="H53" s="47">
        <f t="shared" si="23"/>
        <v>0</v>
      </c>
      <c r="I53" s="47">
        <f t="shared" si="23"/>
        <v>0</v>
      </c>
      <c r="J53" s="47">
        <f>J54+J56+J68+J71</f>
        <v>0</v>
      </c>
      <c r="K53" s="47">
        <f>K54+K56+K68+K71</f>
        <v>-1413810.4400000002</v>
      </c>
      <c r="L53" s="47">
        <f t="shared" si="2"/>
        <v>3285550.5599999996</v>
      </c>
      <c r="M53" s="47">
        <f>M54+M56+M68+M71</f>
        <v>2996712</v>
      </c>
      <c r="N53" s="47">
        <f>N54+N56+N68+N71</f>
        <v>0</v>
      </c>
      <c r="O53" s="47">
        <f t="shared" si="3"/>
        <v>2996712</v>
      </c>
      <c r="P53" s="47">
        <f>P54+P56+P68+P71</f>
        <v>0</v>
      </c>
      <c r="Q53" s="48">
        <f t="shared" si="4"/>
        <v>2996712</v>
      </c>
      <c r="R53" s="49">
        <f>R54+R56+R68+R71</f>
        <v>2981062</v>
      </c>
    </row>
    <row r="54" spans="1:18" ht="285" x14ac:dyDescent="0.25">
      <c r="A54" s="45" t="s">
        <v>415</v>
      </c>
      <c r="B54" s="46" t="s">
        <v>416</v>
      </c>
      <c r="C54" s="47">
        <f t="shared" ref="C54:K54" si="24">C55</f>
        <v>0</v>
      </c>
      <c r="D54" s="47">
        <f t="shared" si="24"/>
        <v>0</v>
      </c>
      <c r="E54" s="47">
        <f t="shared" si="24"/>
        <v>0</v>
      </c>
      <c r="F54" s="47">
        <f t="shared" si="24"/>
        <v>0</v>
      </c>
      <c r="G54" s="47">
        <f t="shared" si="24"/>
        <v>0</v>
      </c>
      <c r="H54" s="47">
        <f t="shared" si="24"/>
        <v>0</v>
      </c>
      <c r="I54" s="47">
        <f t="shared" si="24"/>
        <v>0</v>
      </c>
      <c r="J54" s="47">
        <f t="shared" si="24"/>
        <v>0</v>
      </c>
      <c r="K54" s="47">
        <f t="shared" si="24"/>
        <v>0</v>
      </c>
      <c r="L54" s="47">
        <f t="shared" si="2"/>
        <v>0</v>
      </c>
      <c r="M54" s="47">
        <f>M55</f>
        <v>0</v>
      </c>
      <c r="N54" s="47">
        <f>N55</f>
        <v>0</v>
      </c>
      <c r="O54" s="47">
        <f t="shared" si="3"/>
        <v>0</v>
      </c>
      <c r="P54" s="47">
        <f>P55</f>
        <v>0</v>
      </c>
      <c r="Q54" s="48">
        <f t="shared" si="4"/>
        <v>0</v>
      </c>
      <c r="R54" s="49">
        <f>R55</f>
        <v>0</v>
      </c>
    </row>
    <row r="55" spans="1:18" ht="195" x14ac:dyDescent="0.25">
      <c r="A55" s="50" t="s">
        <v>417</v>
      </c>
      <c r="B55" s="51" t="s">
        <v>418</v>
      </c>
      <c r="C55" s="52">
        <v>0</v>
      </c>
      <c r="D55" s="52">
        <v>0</v>
      </c>
      <c r="E55" s="52">
        <v>0</v>
      </c>
      <c r="F55" s="52">
        <v>0</v>
      </c>
      <c r="G55" s="52">
        <v>0</v>
      </c>
      <c r="H55" s="52">
        <v>0</v>
      </c>
      <c r="I55" s="52">
        <v>0</v>
      </c>
      <c r="J55" s="52">
        <v>0</v>
      </c>
      <c r="K55" s="52">
        <v>0</v>
      </c>
      <c r="L55" s="47">
        <f t="shared" si="2"/>
        <v>0</v>
      </c>
      <c r="M55" s="52">
        <v>0</v>
      </c>
      <c r="N55" s="52">
        <v>0</v>
      </c>
      <c r="O55" s="47">
        <f t="shared" si="3"/>
        <v>0</v>
      </c>
      <c r="P55" s="52">
        <v>0</v>
      </c>
      <c r="Q55" s="53">
        <f t="shared" si="4"/>
        <v>0</v>
      </c>
      <c r="R55" s="54">
        <v>0</v>
      </c>
    </row>
    <row r="56" spans="1:18" ht="300" x14ac:dyDescent="0.25">
      <c r="A56" s="45" t="s">
        <v>419</v>
      </c>
      <c r="B56" s="46" t="s">
        <v>420</v>
      </c>
      <c r="C56" s="47">
        <f t="shared" ref="C56:I56" si="25">C57+C59+C61+C63</f>
        <v>3071651</v>
      </c>
      <c r="D56" s="47">
        <f t="shared" si="25"/>
        <v>0</v>
      </c>
      <c r="E56" s="47">
        <f t="shared" si="25"/>
        <v>1222250</v>
      </c>
      <c r="F56" s="47">
        <f t="shared" si="25"/>
        <v>0</v>
      </c>
      <c r="G56" s="47">
        <f t="shared" si="25"/>
        <v>0</v>
      </c>
      <c r="H56" s="47">
        <f t="shared" si="25"/>
        <v>0</v>
      </c>
      <c r="I56" s="47">
        <f t="shared" si="25"/>
        <v>0</v>
      </c>
      <c r="J56" s="47">
        <f>J57+J59+J61+J63</f>
        <v>0</v>
      </c>
      <c r="K56" s="47">
        <f>K57+K59+K61+K63+K65</f>
        <v>-1824271.11</v>
      </c>
      <c r="L56" s="47">
        <f t="shared" si="2"/>
        <v>2469629.8899999997</v>
      </c>
      <c r="M56" s="47">
        <f>M57+M59+M61+M63</f>
        <v>2589452</v>
      </c>
      <c r="N56" s="47">
        <f>N57+N59+N61+N63</f>
        <v>0</v>
      </c>
      <c r="O56" s="47">
        <f t="shared" si="3"/>
        <v>2589452</v>
      </c>
      <c r="P56" s="47">
        <f>P57+P59+P61+P63</f>
        <v>0</v>
      </c>
      <c r="Q56" s="48">
        <f t="shared" si="4"/>
        <v>2589452</v>
      </c>
      <c r="R56" s="49">
        <f>R57+R59+R61+R63</f>
        <v>2573102</v>
      </c>
    </row>
    <row r="57" spans="1:18" ht="210" x14ac:dyDescent="0.25">
      <c r="A57" s="45" t="s">
        <v>421</v>
      </c>
      <c r="B57" s="46" t="s">
        <v>422</v>
      </c>
      <c r="C57" s="47">
        <f t="shared" ref="C57:K57" si="26">C58</f>
        <v>1381425</v>
      </c>
      <c r="D57" s="47">
        <f t="shared" si="26"/>
        <v>0</v>
      </c>
      <c r="E57" s="47">
        <f t="shared" si="26"/>
        <v>1222250</v>
      </c>
      <c r="F57" s="47">
        <f t="shared" si="26"/>
        <v>0</v>
      </c>
      <c r="G57" s="47">
        <f t="shared" si="26"/>
        <v>0</v>
      </c>
      <c r="H57" s="47">
        <f t="shared" si="26"/>
        <v>0</v>
      </c>
      <c r="I57" s="47">
        <f t="shared" si="26"/>
        <v>0</v>
      </c>
      <c r="J57" s="47">
        <f t="shared" si="26"/>
        <v>0</v>
      </c>
      <c r="K57" s="47">
        <f t="shared" si="26"/>
        <v>-1881255.16</v>
      </c>
      <c r="L57" s="47">
        <f t="shared" si="2"/>
        <v>722419.84000000008</v>
      </c>
      <c r="M57" s="47">
        <f>M58</f>
        <v>955975</v>
      </c>
      <c r="N57" s="47">
        <f>N58</f>
        <v>0</v>
      </c>
      <c r="O57" s="47">
        <f t="shared" si="3"/>
        <v>955975</v>
      </c>
      <c r="P57" s="47">
        <f>P58</f>
        <v>0</v>
      </c>
      <c r="Q57" s="48">
        <f t="shared" si="4"/>
        <v>955975</v>
      </c>
      <c r="R57" s="49">
        <f>R58</f>
        <v>950975</v>
      </c>
    </row>
    <row r="58" spans="1:18" ht="300" x14ac:dyDescent="0.25">
      <c r="A58" s="50" t="s">
        <v>423</v>
      </c>
      <c r="B58" s="51" t="s">
        <v>424</v>
      </c>
      <c r="C58" s="52">
        <f>1103923+1222250-944748</f>
        <v>1381425</v>
      </c>
      <c r="D58" s="52"/>
      <c r="E58" s="52">
        <v>1222250</v>
      </c>
      <c r="F58" s="52"/>
      <c r="G58" s="52"/>
      <c r="H58" s="52"/>
      <c r="I58" s="52"/>
      <c r="J58" s="52"/>
      <c r="K58" s="52">
        <v>-1881255.16</v>
      </c>
      <c r="L58" s="47">
        <f t="shared" si="2"/>
        <v>722419.84000000008</v>
      </c>
      <c r="M58" s="52">
        <v>955975</v>
      </c>
      <c r="N58" s="52"/>
      <c r="O58" s="47">
        <f t="shared" si="3"/>
        <v>955975</v>
      </c>
      <c r="P58" s="52"/>
      <c r="Q58" s="53">
        <f t="shared" si="4"/>
        <v>955975</v>
      </c>
      <c r="R58" s="54">
        <v>950975</v>
      </c>
    </row>
    <row r="59" spans="1:18" ht="285" x14ac:dyDescent="0.25">
      <c r="A59" s="45" t="s">
        <v>425</v>
      </c>
      <c r="B59" s="46" t="s">
        <v>426</v>
      </c>
      <c r="C59" s="47">
        <f t="shared" ref="C59:K59" si="27">C60</f>
        <v>250000</v>
      </c>
      <c r="D59" s="47">
        <f t="shared" si="27"/>
        <v>0</v>
      </c>
      <c r="E59" s="47">
        <f t="shared" si="27"/>
        <v>0</v>
      </c>
      <c r="F59" s="47">
        <f t="shared" si="27"/>
        <v>0</v>
      </c>
      <c r="G59" s="47">
        <f t="shared" si="27"/>
        <v>0</v>
      </c>
      <c r="H59" s="47">
        <f t="shared" si="27"/>
        <v>0</v>
      </c>
      <c r="I59" s="47">
        <f t="shared" si="27"/>
        <v>0</v>
      </c>
      <c r="J59" s="47">
        <f t="shared" si="27"/>
        <v>0</v>
      </c>
      <c r="K59" s="47">
        <f t="shared" si="27"/>
        <v>-129662.81</v>
      </c>
      <c r="L59" s="47">
        <f t="shared" si="2"/>
        <v>120337.19</v>
      </c>
      <c r="M59" s="47">
        <f>M60</f>
        <v>250000</v>
      </c>
      <c r="N59" s="47">
        <f>N60</f>
        <v>0</v>
      </c>
      <c r="O59" s="47">
        <f t="shared" si="3"/>
        <v>250000</v>
      </c>
      <c r="P59" s="47">
        <f>P60</f>
        <v>0</v>
      </c>
      <c r="Q59" s="48">
        <f t="shared" si="4"/>
        <v>250000</v>
      </c>
      <c r="R59" s="49">
        <f>R60</f>
        <v>250000</v>
      </c>
    </row>
    <row r="60" spans="1:18" ht="270" x14ac:dyDescent="0.25">
      <c r="A60" s="50" t="s">
        <v>427</v>
      </c>
      <c r="B60" s="51" t="s">
        <v>428</v>
      </c>
      <c r="C60" s="52">
        <v>250000</v>
      </c>
      <c r="D60" s="52"/>
      <c r="E60" s="52"/>
      <c r="F60" s="52"/>
      <c r="G60" s="52"/>
      <c r="H60" s="52"/>
      <c r="I60" s="52"/>
      <c r="J60" s="52"/>
      <c r="K60" s="52">
        <v>-129662.81</v>
      </c>
      <c r="L60" s="47">
        <f t="shared" si="2"/>
        <v>120337.19</v>
      </c>
      <c r="M60" s="52">
        <v>250000</v>
      </c>
      <c r="N60" s="52"/>
      <c r="O60" s="47">
        <f t="shared" si="3"/>
        <v>250000</v>
      </c>
      <c r="P60" s="52"/>
      <c r="Q60" s="53">
        <f t="shared" si="4"/>
        <v>250000</v>
      </c>
      <c r="R60" s="54">
        <v>250000</v>
      </c>
    </row>
    <row r="61" spans="1:18" ht="300" x14ac:dyDescent="0.25">
      <c r="A61" s="45" t="s">
        <v>429</v>
      </c>
      <c r="B61" s="46" t="s">
        <v>430</v>
      </c>
      <c r="C61" s="47">
        <f t="shared" ref="C61:K61" si="28">C62</f>
        <v>0</v>
      </c>
      <c r="D61" s="47">
        <f t="shared" si="28"/>
        <v>0</v>
      </c>
      <c r="E61" s="47">
        <f t="shared" si="28"/>
        <v>0</v>
      </c>
      <c r="F61" s="47">
        <f t="shared" si="28"/>
        <v>0</v>
      </c>
      <c r="G61" s="47">
        <f t="shared" si="28"/>
        <v>0</v>
      </c>
      <c r="H61" s="47">
        <f t="shared" si="28"/>
        <v>0</v>
      </c>
      <c r="I61" s="47">
        <f t="shared" si="28"/>
        <v>0</v>
      </c>
      <c r="J61" s="47">
        <f t="shared" si="28"/>
        <v>0</v>
      </c>
      <c r="K61" s="47">
        <f t="shared" si="28"/>
        <v>35662.68</v>
      </c>
      <c r="L61" s="47">
        <f t="shared" si="2"/>
        <v>35662.68</v>
      </c>
      <c r="M61" s="47">
        <f>M62</f>
        <v>0</v>
      </c>
      <c r="N61" s="47">
        <f>N62</f>
        <v>0</v>
      </c>
      <c r="O61" s="47">
        <f t="shared" si="3"/>
        <v>0</v>
      </c>
      <c r="P61" s="47">
        <f>P62</f>
        <v>0</v>
      </c>
      <c r="Q61" s="48">
        <f t="shared" si="4"/>
        <v>0</v>
      </c>
      <c r="R61" s="49">
        <f>R62</f>
        <v>0</v>
      </c>
    </row>
    <row r="62" spans="1:18" ht="255" x14ac:dyDescent="0.25">
      <c r="A62" s="50" t="s">
        <v>431</v>
      </c>
      <c r="B62" s="51" t="s">
        <v>432</v>
      </c>
      <c r="C62" s="52">
        <v>0</v>
      </c>
      <c r="D62" s="52">
        <v>0</v>
      </c>
      <c r="E62" s="52">
        <v>0</v>
      </c>
      <c r="F62" s="52">
        <v>0</v>
      </c>
      <c r="G62" s="52">
        <v>0</v>
      </c>
      <c r="H62" s="52">
        <v>0</v>
      </c>
      <c r="I62" s="52">
        <v>0</v>
      </c>
      <c r="J62" s="52">
        <v>0</v>
      </c>
      <c r="K62" s="52">
        <v>35662.68</v>
      </c>
      <c r="L62" s="47">
        <f t="shared" si="2"/>
        <v>35662.68</v>
      </c>
      <c r="M62" s="52">
        <v>0</v>
      </c>
      <c r="N62" s="52">
        <v>0</v>
      </c>
      <c r="O62" s="47">
        <f t="shared" si="3"/>
        <v>0</v>
      </c>
      <c r="P62" s="52">
        <v>0</v>
      </c>
      <c r="Q62" s="53">
        <f t="shared" si="4"/>
        <v>0</v>
      </c>
      <c r="R62" s="54">
        <v>0</v>
      </c>
    </row>
    <row r="63" spans="1:18" ht="135" x14ac:dyDescent="0.25">
      <c r="A63" s="45" t="s">
        <v>433</v>
      </c>
      <c r="B63" s="46" t="s">
        <v>434</v>
      </c>
      <c r="C63" s="47">
        <f t="shared" ref="C63:K63" si="29">C64</f>
        <v>1440226</v>
      </c>
      <c r="D63" s="47">
        <f t="shared" si="29"/>
        <v>0</v>
      </c>
      <c r="E63" s="47">
        <f t="shared" si="29"/>
        <v>0</v>
      </c>
      <c r="F63" s="47">
        <f t="shared" si="29"/>
        <v>0</v>
      </c>
      <c r="G63" s="47">
        <f t="shared" si="29"/>
        <v>0</v>
      </c>
      <c r="H63" s="47">
        <f t="shared" si="29"/>
        <v>0</v>
      </c>
      <c r="I63" s="47">
        <f t="shared" si="29"/>
        <v>0</v>
      </c>
      <c r="J63" s="47">
        <f t="shared" si="29"/>
        <v>0</v>
      </c>
      <c r="K63" s="47">
        <f t="shared" si="29"/>
        <v>150946.26999999999</v>
      </c>
      <c r="L63" s="47">
        <f t="shared" si="2"/>
        <v>1591172.27</v>
      </c>
      <c r="M63" s="47">
        <f>M64</f>
        <v>1383477</v>
      </c>
      <c r="N63" s="47">
        <f>N64</f>
        <v>0</v>
      </c>
      <c r="O63" s="47">
        <f t="shared" si="3"/>
        <v>1383477</v>
      </c>
      <c r="P63" s="47">
        <f>P64</f>
        <v>0</v>
      </c>
      <c r="Q63" s="48">
        <f t="shared" si="4"/>
        <v>1383477</v>
      </c>
      <c r="R63" s="49">
        <f>R64</f>
        <v>1372127</v>
      </c>
    </row>
    <row r="64" spans="1:18" ht="135" x14ac:dyDescent="0.25">
      <c r="A64" s="50" t="s">
        <v>435</v>
      </c>
      <c r="B64" s="51" t="s">
        <v>436</v>
      </c>
      <c r="C64" s="52">
        <v>1440226</v>
      </c>
      <c r="D64" s="52"/>
      <c r="E64" s="52"/>
      <c r="F64" s="52"/>
      <c r="G64" s="52"/>
      <c r="H64" s="52"/>
      <c r="I64" s="52"/>
      <c r="J64" s="52"/>
      <c r="K64" s="52">
        <v>150946.26999999999</v>
      </c>
      <c r="L64" s="47">
        <f t="shared" si="2"/>
        <v>1591172.27</v>
      </c>
      <c r="M64" s="52">
        <v>1383477</v>
      </c>
      <c r="N64" s="52"/>
      <c r="O64" s="47">
        <f t="shared" si="3"/>
        <v>1383477</v>
      </c>
      <c r="P64" s="52"/>
      <c r="Q64" s="53">
        <f t="shared" si="4"/>
        <v>1383477</v>
      </c>
      <c r="R64" s="54">
        <v>1372127</v>
      </c>
    </row>
    <row r="65" spans="1:18" ht="180" x14ac:dyDescent="0.25">
      <c r="A65" s="62" t="s">
        <v>437</v>
      </c>
      <c r="B65" s="46" t="s">
        <v>438</v>
      </c>
      <c r="C65" s="47">
        <f t="shared" ref="C65:K66" si="30">C66</f>
        <v>0</v>
      </c>
      <c r="D65" s="47">
        <f t="shared" si="30"/>
        <v>0</v>
      </c>
      <c r="E65" s="47">
        <f t="shared" si="30"/>
        <v>0</v>
      </c>
      <c r="F65" s="47">
        <f t="shared" si="30"/>
        <v>0</v>
      </c>
      <c r="G65" s="47">
        <f t="shared" si="30"/>
        <v>0</v>
      </c>
      <c r="H65" s="47">
        <f t="shared" si="30"/>
        <v>0</v>
      </c>
      <c r="I65" s="47">
        <f t="shared" si="30"/>
        <v>0</v>
      </c>
      <c r="J65" s="47">
        <f t="shared" si="30"/>
        <v>0</v>
      </c>
      <c r="K65" s="47">
        <f t="shared" si="30"/>
        <v>37.909999999999997</v>
      </c>
      <c r="L65" s="47">
        <f t="shared" si="2"/>
        <v>37.909999999999997</v>
      </c>
      <c r="M65" s="47">
        <f>M66</f>
        <v>0</v>
      </c>
      <c r="N65" s="47">
        <f>N66</f>
        <v>0</v>
      </c>
      <c r="O65" s="47">
        <f t="shared" si="3"/>
        <v>0</v>
      </c>
      <c r="P65" s="47">
        <f>P66</f>
        <v>0</v>
      </c>
      <c r="Q65" s="48">
        <f t="shared" si="4"/>
        <v>0</v>
      </c>
      <c r="R65" s="49">
        <f>R66</f>
        <v>0</v>
      </c>
    </row>
    <row r="66" spans="1:18" ht="180" x14ac:dyDescent="0.25">
      <c r="A66" s="62" t="s">
        <v>439</v>
      </c>
      <c r="B66" s="46" t="s">
        <v>440</v>
      </c>
      <c r="C66" s="47">
        <f t="shared" si="30"/>
        <v>0</v>
      </c>
      <c r="D66" s="47">
        <f t="shared" si="30"/>
        <v>0</v>
      </c>
      <c r="E66" s="47">
        <f t="shared" si="30"/>
        <v>0</v>
      </c>
      <c r="F66" s="47">
        <f t="shared" si="30"/>
        <v>0</v>
      </c>
      <c r="G66" s="47">
        <f t="shared" si="30"/>
        <v>0</v>
      </c>
      <c r="H66" s="47">
        <f t="shared" si="30"/>
        <v>0</v>
      </c>
      <c r="I66" s="47">
        <f t="shared" si="30"/>
        <v>0</v>
      </c>
      <c r="J66" s="47">
        <f t="shared" si="30"/>
        <v>0</v>
      </c>
      <c r="K66" s="47">
        <f t="shared" si="30"/>
        <v>37.909999999999997</v>
      </c>
      <c r="L66" s="47">
        <f t="shared" si="2"/>
        <v>37.909999999999997</v>
      </c>
      <c r="M66" s="47">
        <f>M67</f>
        <v>0</v>
      </c>
      <c r="N66" s="47">
        <f>N67</f>
        <v>0</v>
      </c>
      <c r="O66" s="47">
        <f t="shared" si="3"/>
        <v>0</v>
      </c>
      <c r="P66" s="47">
        <f>P67</f>
        <v>0</v>
      </c>
      <c r="Q66" s="48">
        <f t="shared" si="4"/>
        <v>0</v>
      </c>
      <c r="R66" s="49">
        <f>R67</f>
        <v>0</v>
      </c>
    </row>
    <row r="67" spans="1:18" ht="409.5" x14ac:dyDescent="0.25">
      <c r="A67" s="63" t="s">
        <v>441</v>
      </c>
      <c r="B67" s="51" t="s">
        <v>442</v>
      </c>
      <c r="C67" s="52">
        <v>0</v>
      </c>
      <c r="D67" s="52">
        <v>0</v>
      </c>
      <c r="E67" s="52">
        <v>0</v>
      </c>
      <c r="F67" s="52">
        <v>0</v>
      </c>
      <c r="G67" s="52">
        <v>0</v>
      </c>
      <c r="H67" s="52">
        <v>0</v>
      </c>
      <c r="I67" s="52">
        <v>0</v>
      </c>
      <c r="J67" s="52">
        <v>0</v>
      </c>
      <c r="K67" s="52">
        <v>37.909999999999997</v>
      </c>
      <c r="L67" s="47">
        <f t="shared" si="2"/>
        <v>37.909999999999997</v>
      </c>
      <c r="M67" s="52">
        <v>0</v>
      </c>
      <c r="N67" s="52">
        <v>0</v>
      </c>
      <c r="O67" s="47">
        <f t="shared" si="3"/>
        <v>0</v>
      </c>
      <c r="P67" s="52">
        <v>0</v>
      </c>
      <c r="Q67" s="53">
        <f t="shared" si="4"/>
        <v>0</v>
      </c>
      <c r="R67" s="54">
        <v>0</v>
      </c>
    </row>
    <row r="68" spans="1:18" ht="75" x14ac:dyDescent="0.25">
      <c r="A68" s="45" t="s">
        <v>443</v>
      </c>
      <c r="B68" s="46" t="s">
        <v>444</v>
      </c>
      <c r="C68" s="47">
        <f t="shared" ref="C68:K69" si="31">C69</f>
        <v>0</v>
      </c>
      <c r="D68" s="47">
        <f t="shared" si="31"/>
        <v>0</v>
      </c>
      <c r="E68" s="47">
        <f t="shared" si="31"/>
        <v>0</v>
      </c>
      <c r="F68" s="47">
        <f t="shared" si="31"/>
        <v>0</v>
      </c>
      <c r="G68" s="47">
        <f t="shared" si="31"/>
        <v>0</v>
      </c>
      <c r="H68" s="47">
        <f t="shared" si="31"/>
        <v>0</v>
      </c>
      <c r="I68" s="47">
        <f t="shared" si="31"/>
        <v>0</v>
      </c>
      <c r="J68" s="47">
        <f t="shared" si="31"/>
        <v>0</v>
      </c>
      <c r="K68" s="47">
        <f t="shared" si="31"/>
        <v>0</v>
      </c>
      <c r="L68" s="47">
        <f t="shared" si="2"/>
        <v>0</v>
      </c>
      <c r="M68" s="47">
        <f>M69</f>
        <v>1800</v>
      </c>
      <c r="N68" s="47">
        <f>N69</f>
        <v>0</v>
      </c>
      <c r="O68" s="47">
        <f t="shared" si="3"/>
        <v>1800</v>
      </c>
      <c r="P68" s="47">
        <f>P69</f>
        <v>0</v>
      </c>
      <c r="Q68" s="48">
        <f t="shared" si="4"/>
        <v>1800</v>
      </c>
      <c r="R68" s="49">
        <f>R69</f>
        <v>2500</v>
      </c>
    </row>
    <row r="69" spans="1:18" ht="165" x14ac:dyDescent="0.25">
      <c r="A69" s="45" t="s">
        <v>445</v>
      </c>
      <c r="B69" s="46" t="s">
        <v>446</v>
      </c>
      <c r="C69" s="47">
        <f t="shared" si="31"/>
        <v>0</v>
      </c>
      <c r="D69" s="47">
        <f t="shared" si="31"/>
        <v>0</v>
      </c>
      <c r="E69" s="47">
        <f t="shared" si="31"/>
        <v>0</v>
      </c>
      <c r="F69" s="47">
        <f t="shared" si="31"/>
        <v>0</v>
      </c>
      <c r="G69" s="47">
        <f t="shared" si="31"/>
        <v>0</v>
      </c>
      <c r="H69" s="47">
        <f t="shared" si="31"/>
        <v>0</v>
      </c>
      <c r="I69" s="47">
        <f t="shared" si="31"/>
        <v>0</v>
      </c>
      <c r="J69" s="47">
        <f t="shared" si="31"/>
        <v>0</v>
      </c>
      <c r="K69" s="47">
        <f t="shared" si="31"/>
        <v>0</v>
      </c>
      <c r="L69" s="47">
        <f t="shared" si="2"/>
        <v>0</v>
      </c>
      <c r="M69" s="47">
        <f>M70</f>
        <v>1800</v>
      </c>
      <c r="N69" s="47">
        <f>N70</f>
        <v>0</v>
      </c>
      <c r="O69" s="47">
        <f t="shared" si="3"/>
        <v>1800</v>
      </c>
      <c r="P69" s="47">
        <f>P70</f>
        <v>0</v>
      </c>
      <c r="Q69" s="48">
        <f t="shared" si="4"/>
        <v>1800</v>
      </c>
      <c r="R69" s="49">
        <f>R70</f>
        <v>2500</v>
      </c>
    </row>
    <row r="70" spans="1:18" ht="210" x14ac:dyDescent="0.25">
      <c r="A70" s="50" t="s">
        <v>447</v>
      </c>
      <c r="B70" s="51" t="s">
        <v>448</v>
      </c>
      <c r="C70" s="52">
        <v>0</v>
      </c>
      <c r="D70" s="52">
        <v>0</v>
      </c>
      <c r="E70" s="52">
        <v>0</v>
      </c>
      <c r="F70" s="52">
        <v>0</v>
      </c>
      <c r="G70" s="52">
        <v>0</v>
      </c>
      <c r="H70" s="52">
        <v>0</v>
      </c>
      <c r="I70" s="52">
        <v>0</v>
      </c>
      <c r="J70" s="52">
        <v>0</v>
      </c>
      <c r="K70" s="52">
        <v>0</v>
      </c>
      <c r="L70" s="47">
        <f t="shared" si="2"/>
        <v>0</v>
      </c>
      <c r="M70" s="52">
        <v>1800</v>
      </c>
      <c r="N70" s="52"/>
      <c r="O70" s="47">
        <f t="shared" si="3"/>
        <v>1800</v>
      </c>
      <c r="P70" s="52"/>
      <c r="Q70" s="53">
        <f t="shared" si="4"/>
        <v>1800</v>
      </c>
      <c r="R70" s="54">
        <v>2500</v>
      </c>
    </row>
    <row r="71" spans="1:18" ht="270" x14ac:dyDescent="0.25">
      <c r="A71" s="45" t="s">
        <v>449</v>
      </c>
      <c r="B71" s="46" t="s">
        <v>450</v>
      </c>
      <c r="C71" s="47">
        <f t="shared" ref="C71:I71" si="32">C72+C74</f>
        <v>405460</v>
      </c>
      <c r="D71" s="47">
        <f t="shared" si="32"/>
        <v>0</v>
      </c>
      <c r="E71" s="47">
        <f t="shared" si="32"/>
        <v>0</v>
      </c>
      <c r="F71" s="47">
        <f t="shared" si="32"/>
        <v>0</v>
      </c>
      <c r="G71" s="47">
        <f t="shared" si="32"/>
        <v>0</v>
      </c>
      <c r="H71" s="47">
        <f t="shared" si="32"/>
        <v>0</v>
      </c>
      <c r="I71" s="47">
        <f t="shared" si="32"/>
        <v>0</v>
      </c>
      <c r="J71" s="47">
        <f>J72+J74</f>
        <v>0</v>
      </c>
      <c r="K71" s="47">
        <f>K72+K74</f>
        <v>410460.67</v>
      </c>
      <c r="L71" s="47">
        <f t="shared" si="2"/>
        <v>815920.66999999993</v>
      </c>
      <c r="M71" s="47">
        <f>M72+M74</f>
        <v>405460</v>
      </c>
      <c r="N71" s="47">
        <f>N72+N74</f>
        <v>0</v>
      </c>
      <c r="O71" s="47">
        <f t="shared" si="3"/>
        <v>405460</v>
      </c>
      <c r="P71" s="47">
        <f>P72+P74</f>
        <v>0</v>
      </c>
      <c r="Q71" s="48">
        <f t="shared" si="4"/>
        <v>405460</v>
      </c>
      <c r="R71" s="49">
        <f>R72+R74</f>
        <v>405460</v>
      </c>
    </row>
    <row r="72" spans="1:18" ht="270" x14ac:dyDescent="0.25">
      <c r="A72" s="45" t="s">
        <v>451</v>
      </c>
      <c r="B72" s="46" t="s">
        <v>452</v>
      </c>
      <c r="C72" s="47">
        <f t="shared" ref="C72:K72" si="33">C73</f>
        <v>0</v>
      </c>
      <c r="D72" s="47">
        <f t="shared" si="33"/>
        <v>0</v>
      </c>
      <c r="E72" s="47">
        <f t="shared" si="33"/>
        <v>0</v>
      </c>
      <c r="F72" s="47">
        <f t="shared" si="33"/>
        <v>0</v>
      </c>
      <c r="G72" s="47">
        <f t="shared" si="33"/>
        <v>0</v>
      </c>
      <c r="H72" s="47">
        <f t="shared" si="33"/>
        <v>0</v>
      </c>
      <c r="I72" s="47">
        <f t="shared" si="33"/>
        <v>0</v>
      </c>
      <c r="J72" s="47">
        <f t="shared" si="33"/>
        <v>0</v>
      </c>
      <c r="K72" s="47">
        <f t="shared" si="33"/>
        <v>410460.67</v>
      </c>
      <c r="L72" s="47">
        <f t="shared" ref="L72:L144" si="34">SUM(C72:K72)</f>
        <v>410460.67</v>
      </c>
      <c r="M72" s="47">
        <f>M73</f>
        <v>0</v>
      </c>
      <c r="N72" s="47">
        <f>N73</f>
        <v>0</v>
      </c>
      <c r="O72" s="47">
        <f t="shared" ref="O72:O144" si="35">SUM(M72:N72)</f>
        <v>0</v>
      </c>
      <c r="P72" s="47">
        <f>P73</f>
        <v>0</v>
      </c>
      <c r="Q72" s="48">
        <f t="shared" ref="Q72:Q144" si="36">SUM(O72:P72)</f>
        <v>0</v>
      </c>
      <c r="R72" s="49">
        <f>R73</f>
        <v>0</v>
      </c>
    </row>
    <row r="73" spans="1:18" ht="285" x14ac:dyDescent="0.25">
      <c r="A73" s="45" t="s">
        <v>453</v>
      </c>
      <c r="B73" s="51" t="s">
        <v>454</v>
      </c>
      <c r="C73" s="52">
        <v>0</v>
      </c>
      <c r="D73" s="52">
        <v>0</v>
      </c>
      <c r="E73" s="52">
        <v>0</v>
      </c>
      <c r="F73" s="52">
        <v>0</v>
      </c>
      <c r="G73" s="52">
        <v>0</v>
      </c>
      <c r="H73" s="52">
        <v>0</v>
      </c>
      <c r="I73" s="52">
        <v>0</v>
      </c>
      <c r="J73" s="52">
        <v>0</v>
      </c>
      <c r="K73" s="52">
        <v>410460.67</v>
      </c>
      <c r="L73" s="47">
        <f t="shared" si="34"/>
        <v>410460.67</v>
      </c>
      <c r="M73" s="52">
        <v>0</v>
      </c>
      <c r="N73" s="52">
        <v>0</v>
      </c>
      <c r="O73" s="47">
        <f t="shared" si="35"/>
        <v>0</v>
      </c>
      <c r="P73" s="52">
        <v>0</v>
      </c>
      <c r="Q73" s="53">
        <f t="shared" si="36"/>
        <v>0</v>
      </c>
      <c r="R73" s="54">
        <v>0</v>
      </c>
    </row>
    <row r="74" spans="1:18" ht="390" x14ac:dyDescent="0.25">
      <c r="A74" s="45" t="s">
        <v>455</v>
      </c>
      <c r="B74" s="46" t="s">
        <v>456</v>
      </c>
      <c r="C74" s="47">
        <f t="shared" ref="C74:K74" si="37">C75</f>
        <v>405460</v>
      </c>
      <c r="D74" s="47">
        <f t="shared" si="37"/>
        <v>0</v>
      </c>
      <c r="E74" s="47">
        <f t="shared" si="37"/>
        <v>0</v>
      </c>
      <c r="F74" s="47">
        <f t="shared" si="37"/>
        <v>0</v>
      </c>
      <c r="G74" s="47">
        <f t="shared" si="37"/>
        <v>0</v>
      </c>
      <c r="H74" s="47">
        <f t="shared" si="37"/>
        <v>0</v>
      </c>
      <c r="I74" s="47">
        <f t="shared" si="37"/>
        <v>0</v>
      </c>
      <c r="J74" s="47">
        <f t="shared" si="37"/>
        <v>0</v>
      </c>
      <c r="K74" s="47">
        <f t="shared" si="37"/>
        <v>0</v>
      </c>
      <c r="L74" s="47">
        <f t="shared" si="34"/>
        <v>405460</v>
      </c>
      <c r="M74" s="47">
        <f>M75</f>
        <v>405460</v>
      </c>
      <c r="N74" s="47">
        <f>N75</f>
        <v>0</v>
      </c>
      <c r="O74" s="47">
        <f t="shared" si="35"/>
        <v>405460</v>
      </c>
      <c r="P74" s="47">
        <f>P75</f>
        <v>0</v>
      </c>
      <c r="Q74" s="48">
        <f t="shared" si="36"/>
        <v>405460</v>
      </c>
      <c r="R74" s="49">
        <f>R75</f>
        <v>405460</v>
      </c>
    </row>
    <row r="75" spans="1:18" ht="405" x14ac:dyDescent="0.25">
      <c r="A75" s="45" t="s">
        <v>457</v>
      </c>
      <c r="B75" s="51" t="s">
        <v>458</v>
      </c>
      <c r="C75" s="52">
        <v>405460</v>
      </c>
      <c r="D75" s="52"/>
      <c r="E75" s="52"/>
      <c r="F75" s="52"/>
      <c r="G75" s="52"/>
      <c r="H75" s="52"/>
      <c r="I75" s="52"/>
      <c r="J75" s="52"/>
      <c r="K75" s="52"/>
      <c r="L75" s="47">
        <f t="shared" si="34"/>
        <v>405460</v>
      </c>
      <c r="M75" s="52">
        <v>405460</v>
      </c>
      <c r="N75" s="52"/>
      <c r="O75" s="47">
        <f t="shared" si="35"/>
        <v>405460</v>
      </c>
      <c r="P75" s="52"/>
      <c r="Q75" s="53">
        <f t="shared" si="36"/>
        <v>405460</v>
      </c>
      <c r="R75" s="54">
        <v>405460</v>
      </c>
    </row>
    <row r="76" spans="1:18" ht="60" x14ac:dyDescent="0.25">
      <c r="A76" s="45" t="s">
        <v>459</v>
      </c>
      <c r="B76" s="46" t="s">
        <v>460</v>
      </c>
      <c r="C76" s="47">
        <f t="shared" ref="C76:K76" si="38">C77</f>
        <v>37000</v>
      </c>
      <c r="D76" s="47">
        <f t="shared" si="38"/>
        <v>0</v>
      </c>
      <c r="E76" s="47">
        <f t="shared" si="38"/>
        <v>0</v>
      </c>
      <c r="F76" s="47">
        <f t="shared" si="38"/>
        <v>0</v>
      </c>
      <c r="G76" s="47">
        <f t="shared" si="38"/>
        <v>0</v>
      </c>
      <c r="H76" s="47">
        <f t="shared" si="38"/>
        <v>0</v>
      </c>
      <c r="I76" s="47">
        <f t="shared" si="38"/>
        <v>0</v>
      </c>
      <c r="J76" s="47">
        <f t="shared" si="38"/>
        <v>0</v>
      </c>
      <c r="K76" s="47">
        <f t="shared" si="38"/>
        <v>14431.41</v>
      </c>
      <c r="L76" s="47">
        <f t="shared" si="34"/>
        <v>51431.41</v>
      </c>
      <c r="M76" s="47">
        <f>M77</f>
        <v>37000</v>
      </c>
      <c r="N76" s="47">
        <f>N77</f>
        <v>0</v>
      </c>
      <c r="O76" s="47">
        <f t="shared" si="35"/>
        <v>37000</v>
      </c>
      <c r="P76" s="47">
        <f>P77</f>
        <v>0</v>
      </c>
      <c r="Q76" s="48">
        <f t="shared" si="36"/>
        <v>37000</v>
      </c>
      <c r="R76" s="49">
        <f>R77</f>
        <v>37000</v>
      </c>
    </row>
    <row r="77" spans="1:18" ht="45" x14ac:dyDescent="0.25">
      <c r="A77" s="45" t="s">
        <v>461</v>
      </c>
      <c r="B77" s="46" t="s">
        <v>462</v>
      </c>
      <c r="C77" s="47">
        <f t="shared" ref="C77:I77" si="39">C78+C79+C80</f>
        <v>37000</v>
      </c>
      <c r="D77" s="47">
        <f t="shared" si="39"/>
        <v>0</v>
      </c>
      <c r="E77" s="47">
        <f t="shared" si="39"/>
        <v>0</v>
      </c>
      <c r="F77" s="47">
        <f t="shared" si="39"/>
        <v>0</v>
      </c>
      <c r="G77" s="47">
        <f t="shared" si="39"/>
        <v>0</v>
      </c>
      <c r="H77" s="47">
        <f t="shared" si="39"/>
        <v>0</v>
      </c>
      <c r="I77" s="47">
        <f t="shared" si="39"/>
        <v>0</v>
      </c>
      <c r="J77" s="47">
        <f>J78+J79+J80</f>
        <v>0</v>
      </c>
      <c r="K77" s="47">
        <f>K78+K79+K80</f>
        <v>14431.41</v>
      </c>
      <c r="L77" s="47">
        <f t="shared" si="34"/>
        <v>51431.41</v>
      </c>
      <c r="M77" s="47">
        <f>M78+M79+M80</f>
        <v>37000</v>
      </c>
      <c r="N77" s="47">
        <f>N78+N79+N80</f>
        <v>0</v>
      </c>
      <c r="O77" s="47">
        <f t="shared" si="35"/>
        <v>37000</v>
      </c>
      <c r="P77" s="47">
        <f>P78+P79+P80</f>
        <v>0</v>
      </c>
      <c r="Q77" s="48">
        <f t="shared" si="36"/>
        <v>37000</v>
      </c>
      <c r="R77" s="49">
        <f>R78+R79+R80</f>
        <v>37000</v>
      </c>
    </row>
    <row r="78" spans="1:18" ht="90" x14ac:dyDescent="0.25">
      <c r="A78" s="45" t="s">
        <v>463</v>
      </c>
      <c r="B78" s="46" t="s">
        <v>464</v>
      </c>
      <c r="C78" s="47">
        <v>10800</v>
      </c>
      <c r="D78" s="47"/>
      <c r="E78" s="47"/>
      <c r="F78" s="47"/>
      <c r="G78" s="47"/>
      <c r="H78" s="47"/>
      <c r="I78" s="47"/>
      <c r="J78" s="47"/>
      <c r="K78" s="47">
        <v>19417.59</v>
      </c>
      <c r="L78" s="47">
        <f t="shared" si="34"/>
        <v>30217.59</v>
      </c>
      <c r="M78" s="47">
        <v>10800</v>
      </c>
      <c r="N78" s="47"/>
      <c r="O78" s="47">
        <f t="shared" si="35"/>
        <v>10800</v>
      </c>
      <c r="P78" s="47"/>
      <c r="Q78" s="48">
        <f t="shared" si="36"/>
        <v>10800</v>
      </c>
      <c r="R78" s="49">
        <v>10800</v>
      </c>
    </row>
    <row r="79" spans="1:18" ht="60" x14ac:dyDescent="0.25">
      <c r="A79" s="45" t="s">
        <v>465</v>
      </c>
      <c r="B79" s="46" t="s">
        <v>466</v>
      </c>
      <c r="C79" s="47">
        <v>9400</v>
      </c>
      <c r="D79" s="47"/>
      <c r="E79" s="47"/>
      <c r="F79" s="47"/>
      <c r="G79" s="47"/>
      <c r="H79" s="47"/>
      <c r="I79" s="47"/>
      <c r="J79" s="47"/>
      <c r="K79" s="47">
        <v>4716.71</v>
      </c>
      <c r="L79" s="47">
        <f t="shared" si="34"/>
        <v>14116.71</v>
      </c>
      <c r="M79" s="47">
        <v>9400</v>
      </c>
      <c r="N79" s="47"/>
      <c r="O79" s="47">
        <f t="shared" si="35"/>
        <v>9400</v>
      </c>
      <c r="P79" s="47"/>
      <c r="Q79" s="48">
        <f t="shared" si="36"/>
        <v>9400</v>
      </c>
      <c r="R79" s="49">
        <v>9400</v>
      </c>
    </row>
    <row r="80" spans="1:18" ht="60" x14ac:dyDescent="0.25">
      <c r="A80" s="45" t="s">
        <v>467</v>
      </c>
      <c r="B80" s="46" t="s">
        <v>468</v>
      </c>
      <c r="C80" s="47">
        <f t="shared" ref="C80:K80" si="40">C81</f>
        <v>16800</v>
      </c>
      <c r="D80" s="47">
        <f t="shared" si="40"/>
        <v>0</v>
      </c>
      <c r="E80" s="47">
        <f t="shared" si="40"/>
        <v>0</v>
      </c>
      <c r="F80" s="47">
        <f t="shared" si="40"/>
        <v>0</v>
      </c>
      <c r="G80" s="47">
        <f t="shared" si="40"/>
        <v>0</v>
      </c>
      <c r="H80" s="47">
        <f t="shared" si="40"/>
        <v>0</v>
      </c>
      <c r="I80" s="47">
        <f t="shared" si="40"/>
        <v>0</v>
      </c>
      <c r="J80" s="47">
        <f t="shared" si="40"/>
        <v>0</v>
      </c>
      <c r="K80" s="47">
        <f t="shared" si="40"/>
        <v>-9702.89</v>
      </c>
      <c r="L80" s="47">
        <f t="shared" si="34"/>
        <v>7097.1100000000006</v>
      </c>
      <c r="M80" s="47">
        <f>M81</f>
        <v>16800</v>
      </c>
      <c r="N80" s="47">
        <f>N81</f>
        <v>0</v>
      </c>
      <c r="O80" s="47">
        <f t="shared" si="35"/>
        <v>16800</v>
      </c>
      <c r="P80" s="47">
        <f>P81</f>
        <v>0</v>
      </c>
      <c r="Q80" s="48">
        <f t="shared" si="36"/>
        <v>16800</v>
      </c>
      <c r="R80" s="49">
        <f>R81</f>
        <v>16800</v>
      </c>
    </row>
    <row r="81" spans="1:18" ht="60" x14ac:dyDescent="0.25">
      <c r="A81" s="50" t="s">
        <v>469</v>
      </c>
      <c r="B81" s="51" t="s">
        <v>470</v>
      </c>
      <c r="C81" s="52">
        <v>16800</v>
      </c>
      <c r="D81" s="52"/>
      <c r="E81" s="52"/>
      <c r="F81" s="52"/>
      <c r="G81" s="52"/>
      <c r="H81" s="52"/>
      <c r="I81" s="52"/>
      <c r="J81" s="52"/>
      <c r="K81" s="52">
        <v>-9702.89</v>
      </c>
      <c r="L81" s="47">
        <f t="shared" si="34"/>
        <v>7097.1100000000006</v>
      </c>
      <c r="M81" s="52">
        <v>16800</v>
      </c>
      <c r="N81" s="52"/>
      <c r="O81" s="47">
        <f t="shared" si="35"/>
        <v>16800</v>
      </c>
      <c r="P81" s="52"/>
      <c r="Q81" s="53">
        <f t="shared" si="36"/>
        <v>16800</v>
      </c>
      <c r="R81" s="54">
        <v>16800</v>
      </c>
    </row>
    <row r="82" spans="1:18" ht="105" x14ac:dyDescent="0.25">
      <c r="A82" s="45" t="s">
        <v>471</v>
      </c>
      <c r="B82" s="46" t="s">
        <v>472</v>
      </c>
      <c r="C82" s="47">
        <f t="shared" ref="C82:K82" si="41">C83</f>
        <v>23044</v>
      </c>
      <c r="D82" s="47">
        <f t="shared" si="41"/>
        <v>0</v>
      </c>
      <c r="E82" s="47">
        <f t="shared" si="41"/>
        <v>0</v>
      </c>
      <c r="F82" s="47">
        <f t="shared" si="41"/>
        <v>20000</v>
      </c>
      <c r="G82" s="47">
        <f t="shared" si="41"/>
        <v>0</v>
      </c>
      <c r="H82" s="47">
        <f t="shared" si="41"/>
        <v>0</v>
      </c>
      <c r="I82" s="47">
        <f t="shared" si="41"/>
        <v>0</v>
      </c>
      <c r="J82" s="47">
        <f t="shared" si="41"/>
        <v>0</v>
      </c>
      <c r="K82" s="47">
        <f t="shared" si="41"/>
        <v>488811.55</v>
      </c>
      <c r="L82" s="47">
        <f t="shared" si="34"/>
        <v>531855.55000000005</v>
      </c>
      <c r="M82" s="47">
        <f>M83</f>
        <v>23044</v>
      </c>
      <c r="N82" s="47">
        <f>N83</f>
        <v>0</v>
      </c>
      <c r="O82" s="47">
        <f t="shared" si="35"/>
        <v>23044</v>
      </c>
      <c r="P82" s="47">
        <f>P83</f>
        <v>0</v>
      </c>
      <c r="Q82" s="48">
        <f t="shared" si="36"/>
        <v>23044</v>
      </c>
      <c r="R82" s="49">
        <f>R83</f>
        <v>23044</v>
      </c>
    </row>
    <row r="83" spans="1:18" ht="45" x14ac:dyDescent="0.25">
      <c r="A83" s="45" t="s">
        <v>473</v>
      </c>
      <c r="B83" s="46" t="s">
        <v>474</v>
      </c>
      <c r="C83" s="47">
        <f t="shared" ref="C83:I83" si="42">C84+C86</f>
        <v>23044</v>
      </c>
      <c r="D83" s="47">
        <f t="shared" si="42"/>
        <v>0</v>
      </c>
      <c r="E83" s="47">
        <f t="shared" si="42"/>
        <v>0</v>
      </c>
      <c r="F83" s="47">
        <f t="shared" si="42"/>
        <v>20000</v>
      </c>
      <c r="G83" s="47">
        <f t="shared" si="42"/>
        <v>0</v>
      </c>
      <c r="H83" s="47">
        <f t="shared" si="42"/>
        <v>0</v>
      </c>
      <c r="I83" s="47">
        <f t="shared" si="42"/>
        <v>0</v>
      </c>
      <c r="J83" s="47">
        <f>J84+J86</f>
        <v>0</v>
      </c>
      <c r="K83" s="47">
        <f>K84+K86</f>
        <v>488811.55</v>
      </c>
      <c r="L83" s="47">
        <f t="shared" si="34"/>
        <v>531855.55000000005</v>
      </c>
      <c r="M83" s="47">
        <f>M84+M86</f>
        <v>23044</v>
      </c>
      <c r="N83" s="47">
        <f>N84+N86</f>
        <v>0</v>
      </c>
      <c r="O83" s="47">
        <f t="shared" si="35"/>
        <v>23044</v>
      </c>
      <c r="P83" s="47">
        <f>P84+P86</f>
        <v>0</v>
      </c>
      <c r="Q83" s="48">
        <f t="shared" si="36"/>
        <v>23044</v>
      </c>
      <c r="R83" s="49">
        <f>R84+R86</f>
        <v>23044</v>
      </c>
    </row>
    <row r="84" spans="1:18" ht="105" x14ac:dyDescent="0.25">
      <c r="A84" s="62" t="s">
        <v>475</v>
      </c>
      <c r="B84" s="46" t="s">
        <v>476</v>
      </c>
      <c r="C84" s="47">
        <f t="shared" ref="C84:K84" si="43">C85</f>
        <v>21280</v>
      </c>
      <c r="D84" s="47">
        <f t="shared" si="43"/>
        <v>0</v>
      </c>
      <c r="E84" s="47">
        <f t="shared" si="43"/>
        <v>0</v>
      </c>
      <c r="F84" s="47">
        <f t="shared" si="43"/>
        <v>0</v>
      </c>
      <c r="G84" s="47">
        <f t="shared" si="43"/>
        <v>0</v>
      </c>
      <c r="H84" s="47">
        <f t="shared" si="43"/>
        <v>0</v>
      </c>
      <c r="I84" s="47">
        <f t="shared" si="43"/>
        <v>0</v>
      </c>
      <c r="J84" s="47">
        <f t="shared" si="43"/>
        <v>0</v>
      </c>
      <c r="K84" s="47">
        <f t="shared" si="43"/>
        <v>758.33</v>
      </c>
      <c r="L84" s="47">
        <f t="shared" si="34"/>
        <v>22038.33</v>
      </c>
      <c r="M84" s="47">
        <f>M85</f>
        <v>21280</v>
      </c>
      <c r="N84" s="47">
        <f>N85</f>
        <v>0</v>
      </c>
      <c r="O84" s="47">
        <f t="shared" si="35"/>
        <v>21280</v>
      </c>
      <c r="P84" s="47">
        <f>P85</f>
        <v>0</v>
      </c>
      <c r="Q84" s="48">
        <f t="shared" si="36"/>
        <v>21280</v>
      </c>
      <c r="R84" s="49">
        <f>R85</f>
        <v>21280</v>
      </c>
    </row>
    <row r="85" spans="1:18" ht="150" x14ac:dyDescent="0.25">
      <c r="A85" s="63" t="s">
        <v>477</v>
      </c>
      <c r="B85" s="51" t="s">
        <v>478</v>
      </c>
      <c r="C85" s="52">
        <v>21280</v>
      </c>
      <c r="D85" s="52"/>
      <c r="E85" s="52"/>
      <c r="F85" s="52"/>
      <c r="G85" s="52"/>
      <c r="H85" s="52"/>
      <c r="I85" s="52"/>
      <c r="J85" s="52"/>
      <c r="K85" s="52">
        <v>758.33</v>
      </c>
      <c r="L85" s="47">
        <f t="shared" si="34"/>
        <v>22038.33</v>
      </c>
      <c r="M85" s="52">
        <v>21280</v>
      </c>
      <c r="N85" s="52"/>
      <c r="O85" s="47">
        <f t="shared" si="35"/>
        <v>21280</v>
      </c>
      <c r="P85" s="52"/>
      <c r="Q85" s="53">
        <f t="shared" si="36"/>
        <v>21280</v>
      </c>
      <c r="R85" s="54">
        <v>21280</v>
      </c>
    </row>
    <row r="86" spans="1:18" ht="45" x14ac:dyDescent="0.25">
      <c r="A86" s="45" t="s">
        <v>479</v>
      </c>
      <c r="B86" s="46" t="s">
        <v>480</v>
      </c>
      <c r="C86" s="47">
        <f t="shared" ref="C86:K86" si="44">C87</f>
        <v>1764</v>
      </c>
      <c r="D86" s="47">
        <f t="shared" si="44"/>
        <v>0</v>
      </c>
      <c r="E86" s="47">
        <f t="shared" si="44"/>
        <v>0</v>
      </c>
      <c r="F86" s="47">
        <f t="shared" si="44"/>
        <v>20000</v>
      </c>
      <c r="G86" s="47">
        <f t="shared" si="44"/>
        <v>0</v>
      </c>
      <c r="H86" s="47">
        <f t="shared" si="44"/>
        <v>0</v>
      </c>
      <c r="I86" s="47">
        <f t="shared" si="44"/>
        <v>0</v>
      </c>
      <c r="J86" s="47">
        <f t="shared" si="44"/>
        <v>0</v>
      </c>
      <c r="K86" s="47">
        <f t="shared" si="44"/>
        <v>488053.22</v>
      </c>
      <c r="L86" s="47">
        <f t="shared" si="34"/>
        <v>509817.22</v>
      </c>
      <c r="M86" s="47">
        <f>M87</f>
        <v>1764</v>
      </c>
      <c r="N86" s="47">
        <f>N87</f>
        <v>0</v>
      </c>
      <c r="O86" s="47">
        <f t="shared" si="35"/>
        <v>1764</v>
      </c>
      <c r="P86" s="47">
        <f>P87</f>
        <v>0</v>
      </c>
      <c r="Q86" s="48">
        <f t="shared" si="36"/>
        <v>1764</v>
      </c>
      <c r="R86" s="49">
        <f>R87</f>
        <v>1764</v>
      </c>
    </row>
    <row r="87" spans="1:18" ht="60" x14ac:dyDescent="0.25">
      <c r="A87" s="50" t="s">
        <v>481</v>
      </c>
      <c r="B87" s="51" t="s">
        <v>482</v>
      </c>
      <c r="C87" s="52">
        <v>1764</v>
      </c>
      <c r="D87" s="52"/>
      <c r="E87" s="52"/>
      <c r="F87" s="52">
        <v>20000</v>
      </c>
      <c r="G87" s="52"/>
      <c r="H87" s="52"/>
      <c r="I87" s="52"/>
      <c r="J87" s="52"/>
      <c r="K87" s="52">
        <v>488053.22</v>
      </c>
      <c r="L87" s="47">
        <f t="shared" si="34"/>
        <v>509817.22</v>
      </c>
      <c r="M87" s="52">
        <v>1764</v>
      </c>
      <c r="N87" s="52"/>
      <c r="O87" s="47">
        <f t="shared" si="35"/>
        <v>1764</v>
      </c>
      <c r="P87" s="52"/>
      <c r="Q87" s="53">
        <f t="shared" si="36"/>
        <v>1764</v>
      </c>
      <c r="R87" s="54">
        <v>1764</v>
      </c>
    </row>
    <row r="88" spans="1:18" ht="90" x14ac:dyDescent="0.25">
      <c r="A88" s="45" t="s">
        <v>483</v>
      </c>
      <c r="B88" s="46" t="s">
        <v>484</v>
      </c>
      <c r="C88" s="47">
        <f t="shared" ref="C88:I88" si="45">C89+C93+C96</f>
        <v>2550000</v>
      </c>
      <c r="D88" s="47">
        <f t="shared" si="45"/>
        <v>0</v>
      </c>
      <c r="E88" s="47">
        <f t="shared" si="45"/>
        <v>0</v>
      </c>
      <c r="F88" s="47">
        <f t="shared" si="45"/>
        <v>0</v>
      </c>
      <c r="G88" s="47">
        <f t="shared" si="45"/>
        <v>0</v>
      </c>
      <c r="H88" s="47">
        <f t="shared" si="45"/>
        <v>0</v>
      </c>
      <c r="I88" s="47">
        <f t="shared" si="45"/>
        <v>0</v>
      </c>
      <c r="J88" s="47">
        <f>J89+J93+J96</f>
        <v>0</v>
      </c>
      <c r="K88" s="47">
        <f>K89+K93+K96</f>
        <v>-2176631.3800000004</v>
      </c>
      <c r="L88" s="47">
        <f t="shared" si="34"/>
        <v>373368.61999999965</v>
      </c>
      <c r="M88" s="47">
        <f>M89+M93+M96</f>
        <v>300000</v>
      </c>
      <c r="N88" s="47">
        <f>N89+N93+N96</f>
        <v>0</v>
      </c>
      <c r="O88" s="47">
        <f t="shared" si="35"/>
        <v>300000</v>
      </c>
      <c r="P88" s="47">
        <f>P89+P93+P96</f>
        <v>0</v>
      </c>
      <c r="Q88" s="48">
        <f t="shared" si="36"/>
        <v>300000</v>
      </c>
      <c r="R88" s="49">
        <f>R89+R93+R96</f>
        <v>300000</v>
      </c>
    </row>
    <row r="89" spans="1:18" ht="285" x14ac:dyDescent="0.25">
      <c r="A89" s="45" t="s">
        <v>485</v>
      </c>
      <c r="B89" s="46" t="s">
        <v>486</v>
      </c>
      <c r="C89" s="47">
        <f t="shared" ref="C89:K89" si="46">C90</f>
        <v>2250000</v>
      </c>
      <c r="D89" s="47">
        <f t="shared" si="46"/>
        <v>0</v>
      </c>
      <c r="E89" s="47">
        <f t="shared" si="46"/>
        <v>0</v>
      </c>
      <c r="F89" s="47">
        <f t="shared" si="46"/>
        <v>0</v>
      </c>
      <c r="G89" s="47">
        <f t="shared" si="46"/>
        <v>0</v>
      </c>
      <c r="H89" s="47">
        <f t="shared" si="46"/>
        <v>0</v>
      </c>
      <c r="I89" s="47">
        <f t="shared" si="46"/>
        <v>0</v>
      </c>
      <c r="J89" s="47">
        <f t="shared" si="46"/>
        <v>0</v>
      </c>
      <c r="K89" s="47">
        <f t="shared" si="46"/>
        <v>-2250000</v>
      </c>
      <c r="L89" s="47">
        <f t="shared" si="34"/>
        <v>0</v>
      </c>
      <c r="M89" s="47">
        <f>M90</f>
        <v>0</v>
      </c>
      <c r="N89" s="47">
        <f>N90</f>
        <v>0</v>
      </c>
      <c r="O89" s="47">
        <f t="shared" si="35"/>
        <v>0</v>
      </c>
      <c r="P89" s="47">
        <f>P90</f>
        <v>0</v>
      </c>
      <c r="Q89" s="48">
        <f t="shared" si="36"/>
        <v>0</v>
      </c>
      <c r="R89" s="49">
        <f>R90</f>
        <v>0</v>
      </c>
    </row>
    <row r="90" spans="1:18" ht="330" x14ac:dyDescent="0.25">
      <c r="A90" s="45" t="s">
        <v>487</v>
      </c>
      <c r="B90" s="46" t="s">
        <v>488</v>
      </c>
      <c r="C90" s="47">
        <f t="shared" ref="C90:I90" si="47">C92+C91</f>
        <v>2250000</v>
      </c>
      <c r="D90" s="47">
        <f t="shared" si="47"/>
        <v>0</v>
      </c>
      <c r="E90" s="47">
        <f t="shared" si="47"/>
        <v>0</v>
      </c>
      <c r="F90" s="47">
        <f t="shared" si="47"/>
        <v>0</v>
      </c>
      <c r="G90" s="47">
        <f t="shared" si="47"/>
        <v>0</v>
      </c>
      <c r="H90" s="47">
        <f t="shared" si="47"/>
        <v>0</v>
      </c>
      <c r="I90" s="47">
        <f t="shared" si="47"/>
        <v>0</v>
      </c>
      <c r="J90" s="47">
        <f>J92+J91</f>
        <v>0</v>
      </c>
      <c r="K90" s="47">
        <f>K92+K91</f>
        <v>-2250000</v>
      </c>
      <c r="L90" s="47">
        <f t="shared" si="34"/>
        <v>0</v>
      </c>
      <c r="M90" s="47">
        <f>M92+M91</f>
        <v>0</v>
      </c>
      <c r="N90" s="47">
        <f>N92+N91</f>
        <v>0</v>
      </c>
      <c r="O90" s="47">
        <f t="shared" si="35"/>
        <v>0</v>
      </c>
      <c r="P90" s="47">
        <f>P92+P91</f>
        <v>0</v>
      </c>
      <c r="Q90" s="48">
        <f t="shared" si="36"/>
        <v>0</v>
      </c>
      <c r="R90" s="49">
        <f>R92+R91</f>
        <v>0</v>
      </c>
    </row>
    <row r="91" spans="1:18" ht="315" x14ac:dyDescent="0.25">
      <c r="A91" s="50" t="s">
        <v>489</v>
      </c>
      <c r="B91" s="51" t="s">
        <v>490</v>
      </c>
      <c r="C91" s="47">
        <v>0</v>
      </c>
      <c r="D91" s="47">
        <v>0</v>
      </c>
      <c r="E91" s="47">
        <v>0</v>
      </c>
      <c r="F91" s="47">
        <v>0</v>
      </c>
      <c r="G91" s="47">
        <v>0</v>
      </c>
      <c r="H91" s="47">
        <v>0</v>
      </c>
      <c r="I91" s="47">
        <v>0</v>
      </c>
      <c r="J91" s="47">
        <v>0</v>
      </c>
      <c r="K91" s="47">
        <v>0</v>
      </c>
      <c r="L91" s="47">
        <f t="shared" si="34"/>
        <v>0</v>
      </c>
      <c r="M91" s="47"/>
      <c r="N91" s="47"/>
      <c r="O91" s="47">
        <f t="shared" si="35"/>
        <v>0</v>
      </c>
      <c r="P91" s="47"/>
      <c r="Q91" s="48">
        <f t="shared" si="36"/>
        <v>0</v>
      </c>
      <c r="R91" s="49"/>
    </row>
    <row r="92" spans="1:18" ht="330" x14ac:dyDescent="0.25">
      <c r="A92" s="50" t="s">
        <v>491</v>
      </c>
      <c r="B92" s="51" t="s">
        <v>492</v>
      </c>
      <c r="C92" s="52">
        <v>2250000</v>
      </c>
      <c r="D92" s="52"/>
      <c r="E92" s="52"/>
      <c r="F92" s="52"/>
      <c r="G92" s="52"/>
      <c r="H92" s="52"/>
      <c r="I92" s="52"/>
      <c r="J92" s="52"/>
      <c r="K92" s="52">
        <v>-2250000</v>
      </c>
      <c r="L92" s="47">
        <f t="shared" si="34"/>
        <v>0</v>
      </c>
      <c r="M92" s="52">
        <v>0</v>
      </c>
      <c r="N92" s="52">
        <v>0</v>
      </c>
      <c r="O92" s="47">
        <f t="shared" si="35"/>
        <v>0</v>
      </c>
      <c r="P92" s="52">
        <v>0</v>
      </c>
      <c r="Q92" s="53">
        <f t="shared" si="36"/>
        <v>0</v>
      </c>
      <c r="R92" s="54">
        <v>0</v>
      </c>
    </row>
    <row r="93" spans="1:18" ht="105" x14ac:dyDescent="0.25">
      <c r="A93" s="45" t="s">
        <v>493</v>
      </c>
      <c r="B93" s="46" t="s">
        <v>494</v>
      </c>
      <c r="C93" s="47">
        <f t="shared" ref="C93:K94" si="48">C94</f>
        <v>300000</v>
      </c>
      <c r="D93" s="47">
        <f t="shared" si="48"/>
        <v>0</v>
      </c>
      <c r="E93" s="47">
        <f t="shared" si="48"/>
        <v>0</v>
      </c>
      <c r="F93" s="47">
        <f t="shared" si="48"/>
        <v>0</v>
      </c>
      <c r="G93" s="47">
        <f t="shared" si="48"/>
        <v>0</v>
      </c>
      <c r="H93" s="47">
        <f t="shared" si="48"/>
        <v>0</v>
      </c>
      <c r="I93" s="47">
        <f t="shared" si="48"/>
        <v>0</v>
      </c>
      <c r="J93" s="47">
        <f t="shared" si="48"/>
        <v>0</v>
      </c>
      <c r="K93" s="47">
        <f t="shared" si="48"/>
        <v>-11758.41</v>
      </c>
      <c r="L93" s="47">
        <f t="shared" si="34"/>
        <v>288241.59000000003</v>
      </c>
      <c r="M93" s="47">
        <f>M94</f>
        <v>300000</v>
      </c>
      <c r="N93" s="47">
        <f>N94</f>
        <v>0</v>
      </c>
      <c r="O93" s="47">
        <f t="shared" si="35"/>
        <v>300000</v>
      </c>
      <c r="P93" s="47">
        <f>P94</f>
        <v>0</v>
      </c>
      <c r="Q93" s="48">
        <f t="shared" si="36"/>
        <v>300000</v>
      </c>
      <c r="R93" s="49">
        <f>R94</f>
        <v>300000</v>
      </c>
    </row>
    <row r="94" spans="1:18" ht="105" x14ac:dyDescent="0.25">
      <c r="A94" s="45" t="s">
        <v>495</v>
      </c>
      <c r="B94" s="46" t="s">
        <v>496</v>
      </c>
      <c r="C94" s="47">
        <f t="shared" si="48"/>
        <v>300000</v>
      </c>
      <c r="D94" s="47">
        <f t="shared" si="48"/>
        <v>0</v>
      </c>
      <c r="E94" s="47">
        <f t="shared" si="48"/>
        <v>0</v>
      </c>
      <c r="F94" s="47">
        <f t="shared" si="48"/>
        <v>0</v>
      </c>
      <c r="G94" s="47">
        <f t="shared" si="48"/>
        <v>0</v>
      </c>
      <c r="H94" s="47">
        <f t="shared" si="48"/>
        <v>0</v>
      </c>
      <c r="I94" s="47">
        <f t="shared" si="48"/>
        <v>0</v>
      </c>
      <c r="J94" s="47">
        <f t="shared" si="48"/>
        <v>0</v>
      </c>
      <c r="K94" s="47">
        <f t="shared" si="48"/>
        <v>-11758.41</v>
      </c>
      <c r="L94" s="47">
        <f t="shared" si="34"/>
        <v>288241.59000000003</v>
      </c>
      <c r="M94" s="47">
        <f>M95</f>
        <v>300000</v>
      </c>
      <c r="N94" s="47">
        <f>N95</f>
        <v>0</v>
      </c>
      <c r="O94" s="47">
        <f t="shared" si="35"/>
        <v>300000</v>
      </c>
      <c r="P94" s="47">
        <f>P95</f>
        <v>0</v>
      </c>
      <c r="Q94" s="48">
        <f t="shared" si="36"/>
        <v>300000</v>
      </c>
      <c r="R94" s="49">
        <f>R95</f>
        <v>300000</v>
      </c>
    </row>
    <row r="95" spans="1:18" ht="180" x14ac:dyDescent="0.25">
      <c r="A95" s="50" t="s">
        <v>497</v>
      </c>
      <c r="B95" s="51" t="s">
        <v>498</v>
      </c>
      <c r="C95" s="52">
        <f>50000+250000</f>
        <v>300000</v>
      </c>
      <c r="D95" s="52"/>
      <c r="E95" s="52"/>
      <c r="F95" s="52"/>
      <c r="G95" s="52"/>
      <c r="H95" s="52"/>
      <c r="I95" s="52"/>
      <c r="J95" s="52"/>
      <c r="K95" s="52">
        <v>-11758.41</v>
      </c>
      <c r="L95" s="47">
        <f t="shared" si="34"/>
        <v>288241.59000000003</v>
      </c>
      <c r="M95" s="52">
        <f>50000+250000</f>
        <v>300000</v>
      </c>
      <c r="N95" s="52"/>
      <c r="O95" s="47">
        <f t="shared" si="35"/>
        <v>300000</v>
      </c>
      <c r="P95" s="52"/>
      <c r="Q95" s="53">
        <f t="shared" si="36"/>
        <v>300000</v>
      </c>
      <c r="R95" s="54">
        <f>50000+250000</f>
        <v>300000</v>
      </c>
    </row>
    <row r="96" spans="1:18" ht="240" x14ac:dyDescent="0.25">
      <c r="A96" s="64" t="s">
        <v>499</v>
      </c>
      <c r="B96" s="65" t="s">
        <v>500</v>
      </c>
      <c r="C96" s="66">
        <f t="shared" ref="C96:K97" si="49">C97</f>
        <v>0</v>
      </c>
      <c r="D96" s="66">
        <f t="shared" si="49"/>
        <v>0</v>
      </c>
      <c r="E96" s="66">
        <f t="shared" si="49"/>
        <v>0</v>
      </c>
      <c r="F96" s="66">
        <f t="shared" si="49"/>
        <v>0</v>
      </c>
      <c r="G96" s="66">
        <f t="shared" si="49"/>
        <v>0</v>
      </c>
      <c r="H96" s="66">
        <f t="shared" si="49"/>
        <v>0</v>
      </c>
      <c r="I96" s="66">
        <f t="shared" si="49"/>
        <v>0</v>
      </c>
      <c r="J96" s="66">
        <f t="shared" si="49"/>
        <v>0</v>
      </c>
      <c r="K96" s="66">
        <f t="shared" si="49"/>
        <v>85127.03</v>
      </c>
      <c r="L96" s="103">
        <f t="shared" si="34"/>
        <v>85127.03</v>
      </c>
      <c r="M96" s="67">
        <f>M97</f>
        <v>0</v>
      </c>
      <c r="N96" s="67">
        <f>N97</f>
        <v>0</v>
      </c>
      <c r="O96" s="103">
        <f t="shared" si="35"/>
        <v>0</v>
      </c>
      <c r="P96" s="67">
        <f>P97</f>
        <v>0</v>
      </c>
      <c r="Q96" s="68">
        <f t="shared" si="36"/>
        <v>0</v>
      </c>
      <c r="R96" s="69">
        <f>R97</f>
        <v>0</v>
      </c>
    </row>
    <row r="97" spans="1:18" ht="240" x14ac:dyDescent="0.25">
      <c r="A97" s="64" t="s">
        <v>501</v>
      </c>
      <c r="B97" s="65" t="s">
        <v>502</v>
      </c>
      <c r="C97" s="66">
        <f t="shared" si="49"/>
        <v>0</v>
      </c>
      <c r="D97" s="66">
        <f t="shared" si="49"/>
        <v>0</v>
      </c>
      <c r="E97" s="66">
        <f t="shared" si="49"/>
        <v>0</v>
      </c>
      <c r="F97" s="66">
        <f t="shared" si="49"/>
        <v>0</v>
      </c>
      <c r="G97" s="66">
        <f t="shared" si="49"/>
        <v>0</v>
      </c>
      <c r="H97" s="66">
        <f t="shared" si="49"/>
        <v>0</v>
      </c>
      <c r="I97" s="66">
        <f t="shared" si="49"/>
        <v>0</v>
      </c>
      <c r="J97" s="66">
        <f t="shared" si="49"/>
        <v>0</v>
      </c>
      <c r="K97" s="66">
        <f t="shared" si="49"/>
        <v>85127.03</v>
      </c>
      <c r="L97" s="103">
        <f t="shared" si="34"/>
        <v>85127.03</v>
      </c>
      <c r="M97" s="67">
        <f>M98</f>
        <v>0</v>
      </c>
      <c r="N97" s="67">
        <f>N98</f>
        <v>0</v>
      </c>
      <c r="O97" s="103">
        <f t="shared" si="35"/>
        <v>0</v>
      </c>
      <c r="P97" s="67">
        <f>P98</f>
        <v>0</v>
      </c>
      <c r="Q97" s="68">
        <f t="shared" si="36"/>
        <v>0</v>
      </c>
      <c r="R97" s="69">
        <f>R98</f>
        <v>0</v>
      </c>
    </row>
    <row r="98" spans="1:18" ht="330" x14ac:dyDescent="0.25">
      <c r="A98" s="70" t="s">
        <v>503</v>
      </c>
      <c r="B98" s="71" t="s">
        <v>504</v>
      </c>
      <c r="C98" s="66">
        <v>0</v>
      </c>
      <c r="D98" s="66">
        <v>0</v>
      </c>
      <c r="E98" s="66">
        <v>0</v>
      </c>
      <c r="F98" s="66">
        <v>0</v>
      </c>
      <c r="G98" s="66">
        <v>0</v>
      </c>
      <c r="H98" s="66">
        <v>0</v>
      </c>
      <c r="I98" s="66">
        <v>0</v>
      </c>
      <c r="J98" s="66">
        <v>0</v>
      </c>
      <c r="K98" s="66">
        <v>85127.03</v>
      </c>
      <c r="L98" s="103">
        <f t="shared" si="34"/>
        <v>85127.03</v>
      </c>
      <c r="M98" s="67">
        <v>0</v>
      </c>
      <c r="N98" s="67">
        <v>0</v>
      </c>
      <c r="O98" s="103">
        <f t="shared" si="35"/>
        <v>0</v>
      </c>
      <c r="P98" s="67">
        <v>0</v>
      </c>
      <c r="Q98" s="68">
        <f t="shared" si="36"/>
        <v>0</v>
      </c>
      <c r="R98" s="69">
        <v>0</v>
      </c>
    </row>
    <row r="99" spans="1:18" ht="60" x14ac:dyDescent="0.25">
      <c r="A99" s="45" t="s">
        <v>505</v>
      </c>
      <c r="B99" s="46" t="s">
        <v>506</v>
      </c>
      <c r="C99" s="47">
        <f t="shared" ref="C99:J99" si="50">C100+C125+C131</f>
        <v>747000</v>
      </c>
      <c r="D99" s="47">
        <f t="shared" si="50"/>
        <v>0</v>
      </c>
      <c r="E99" s="47">
        <f t="shared" si="50"/>
        <v>0</v>
      </c>
      <c r="F99" s="47">
        <f t="shared" si="50"/>
        <v>0</v>
      </c>
      <c r="G99" s="47">
        <f t="shared" si="50"/>
        <v>0</v>
      </c>
      <c r="H99" s="47">
        <f t="shared" si="50"/>
        <v>0</v>
      </c>
      <c r="I99" s="47">
        <f t="shared" si="50"/>
        <v>0</v>
      </c>
      <c r="J99" s="47">
        <f t="shared" si="50"/>
        <v>0</v>
      </c>
      <c r="K99" s="47">
        <f>K100+K125+K131+K128+K123</f>
        <v>-82846.23000000001</v>
      </c>
      <c r="L99" s="47">
        <f t="shared" si="34"/>
        <v>664153.77</v>
      </c>
      <c r="M99" s="47">
        <f>M100+M125+M131</f>
        <v>747000</v>
      </c>
      <c r="N99" s="47">
        <f>N100+N125+N131</f>
        <v>0</v>
      </c>
      <c r="O99" s="47">
        <f t="shared" si="35"/>
        <v>747000</v>
      </c>
      <c r="P99" s="47">
        <f>P100+P125+P131</f>
        <v>0</v>
      </c>
      <c r="Q99" s="48">
        <f t="shared" si="36"/>
        <v>747000</v>
      </c>
      <c r="R99" s="49">
        <f>R100+R125+R131</f>
        <v>747000</v>
      </c>
    </row>
    <row r="100" spans="1:18" ht="120" x14ac:dyDescent="0.25">
      <c r="A100" s="45" t="s">
        <v>507</v>
      </c>
      <c r="B100" s="46" t="s">
        <v>508</v>
      </c>
      <c r="C100" s="47">
        <f t="shared" ref="C100:I100" si="51">C101+C103+C105+C107+C113+C115+C117+C119+C121</f>
        <v>650934</v>
      </c>
      <c r="D100" s="47">
        <f t="shared" si="51"/>
        <v>0</v>
      </c>
      <c r="E100" s="47">
        <f t="shared" si="51"/>
        <v>0</v>
      </c>
      <c r="F100" s="47">
        <f t="shared" si="51"/>
        <v>0</v>
      </c>
      <c r="G100" s="47">
        <f t="shared" si="51"/>
        <v>0</v>
      </c>
      <c r="H100" s="47">
        <f t="shared" si="51"/>
        <v>0</v>
      </c>
      <c r="I100" s="47">
        <f t="shared" si="51"/>
        <v>0</v>
      </c>
      <c r="J100" s="47">
        <f>J101+J103+J105+J107+J113+J115+J117+J119+J121</f>
        <v>0</v>
      </c>
      <c r="K100" s="47">
        <f>K101+K103+K105+K107+K113+K115+K117+K119+K121+K109+K111</f>
        <v>-414051.95</v>
      </c>
      <c r="L100" s="47">
        <f t="shared" si="34"/>
        <v>236882.05</v>
      </c>
      <c r="M100" s="47">
        <f>M101+M103+M105+M107+M113+M115+M117+M119+M121</f>
        <v>650934</v>
      </c>
      <c r="N100" s="47">
        <f>N101+N103+N105+N107+N113+N115+N117+N119+N121</f>
        <v>0</v>
      </c>
      <c r="O100" s="47">
        <f t="shared" si="35"/>
        <v>650934</v>
      </c>
      <c r="P100" s="47">
        <f>P101+P103+P105+P107+P113+P115+P117+P119+P121</f>
        <v>0</v>
      </c>
      <c r="Q100" s="48">
        <f t="shared" si="36"/>
        <v>650934</v>
      </c>
      <c r="R100" s="49">
        <f>R101+R103+R105+R107+R113+R115+R117+R119+R121</f>
        <v>650934</v>
      </c>
    </row>
    <row r="101" spans="1:18" ht="180" x14ac:dyDescent="0.25">
      <c r="A101" s="45" t="s">
        <v>509</v>
      </c>
      <c r="B101" s="46" t="s">
        <v>510</v>
      </c>
      <c r="C101" s="47">
        <f t="shared" ref="C101:K101" si="52">C102</f>
        <v>24833</v>
      </c>
      <c r="D101" s="47">
        <f t="shared" si="52"/>
        <v>0</v>
      </c>
      <c r="E101" s="47">
        <f t="shared" si="52"/>
        <v>0</v>
      </c>
      <c r="F101" s="47">
        <f t="shared" si="52"/>
        <v>0</v>
      </c>
      <c r="G101" s="47">
        <f t="shared" si="52"/>
        <v>0</v>
      </c>
      <c r="H101" s="47">
        <f t="shared" si="52"/>
        <v>0</v>
      </c>
      <c r="I101" s="47">
        <f t="shared" si="52"/>
        <v>0</v>
      </c>
      <c r="J101" s="47">
        <f t="shared" si="52"/>
        <v>0</v>
      </c>
      <c r="K101" s="47">
        <f t="shared" si="52"/>
        <v>-23833</v>
      </c>
      <c r="L101" s="47">
        <f t="shared" si="34"/>
        <v>1000</v>
      </c>
      <c r="M101" s="47">
        <f>M102</f>
        <v>24833</v>
      </c>
      <c r="N101" s="47">
        <f>N102</f>
        <v>0</v>
      </c>
      <c r="O101" s="47">
        <f t="shared" si="35"/>
        <v>24833</v>
      </c>
      <c r="P101" s="47">
        <f>P102</f>
        <v>0</v>
      </c>
      <c r="Q101" s="48">
        <f t="shared" si="36"/>
        <v>24833</v>
      </c>
      <c r="R101" s="49">
        <f>R102</f>
        <v>24833</v>
      </c>
    </row>
    <row r="102" spans="1:18" ht="330" x14ac:dyDescent="0.25">
      <c r="A102" s="50" t="s">
        <v>511</v>
      </c>
      <c r="B102" s="51" t="s">
        <v>512</v>
      </c>
      <c r="C102" s="52">
        <v>24833</v>
      </c>
      <c r="D102" s="52"/>
      <c r="E102" s="52"/>
      <c r="F102" s="52"/>
      <c r="G102" s="52"/>
      <c r="H102" s="52"/>
      <c r="I102" s="52"/>
      <c r="J102" s="52"/>
      <c r="K102" s="52">
        <v>-23833</v>
      </c>
      <c r="L102" s="47">
        <f t="shared" si="34"/>
        <v>1000</v>
      </c>
      <c r="M102" s="52">
        <v>24833</v>
      </c>
      <c r="N102" s="52"/>
      <c r="O102" s="47">
        <f t="shared" si="35"/>
        <v>24833</v>
      </c>
      <c r="P102" s="52"/>
      <c r="Q102" s="53">
        <f t="shared" si="36"/>
        <v>24833</v>
      </c>
      <c r="R102" s="54">
        <v>24833</v>
      </c>
    </row>
    <row r="103" spans="1:18" ht="255" x14ac:dyDescent="0.25">
      <c r="A103" s="45" t="s">
        <v>513</v>
      </c>
      <c r="B103" s="46" t="s">
        <v>514</v>
      </c>
      <c r="C103" s="47">
        <f t="shared" ref="C103:K103" si="53">C104</f>
        <v>23172</v>
      </c>
      <c r="D103" s="47">
        <f t="shared" si="53"/>
        <v>0</v>
      </c>
      <c r="E103" s="47">
        <f t="shared" si="53"/>
        <v>0</v>
      </c>
      <c r="F103" s="47">
        <f t="shared" si="53"/>
        <v>0</v>
      </c>
      <c r="G103" s="47">
        <f t="shared" si="53"/>
        <v>0</v>
      </c>
      <c r="H103" s="47">
        <f t="shared" si="53"/>
        <v>0</v>
      </c>
      <c r="I103" s="47">
        <f t="shared" si="53"/>
        <v>0</v>
      </c>
      <c r="J103" s="47">
        <f t="shared" si="53"/>
        <v>0</v>
      </c>
      <c r="K103" s="47">
        <f t="shared" si="53"/>
        <v>-9572</v>
      </c>
      <c r="L103" s="47">
        <f t="shared" si="34"/>
        <v>13600</v>
      </c>
      <c r="M103" s="47">
        <f>M104</f>
        <v>23172</v>
      </c>
      <c r="N103" s="47">
        <f>N104</f>
        <v>0</v>
      </c>
      <c r="O103" s="47">
        <f t="shared" si="35"/>
        <v>23172</v>
      </c>
      <c r="P103" s="47">
        <f>P104</f>
        <v>0</v>
      </c>
      <c r="Q103" s="48">
        <f t="shared" si="36"/>
        <v>23172</v>
      </c>
      <c r="R103" s="49">
        <f>R104</f>
        <v>23172</v>
      </c>
    </row>
    <row r="104" spans="1:18" ht="409.5" x14ac:dyDescent="0.25">
      <c r="A104" s="63" t="s">
        <v>515</v>
      </c>
      <c r="B104" s="51" t="s">
        <v>516</v>
      </c>
      <c r="C104" s="52">
        <v>23172</v>
      </c>
      <c r="D104" s="52"/>
      <c r="E104" s="52"/>
      <c r="F104" s="52"/>
      <c r="G104" s="52"/>
      <c r="H104" s="52"/>
      <c r="I104" s="52"/>
      <c r="J104" s="52"/>
      <c r="K104" s="52">
        <v>-9572</v>
      </c>
      <c r="L104" s="47">
        <f t="shared" si="34"/>
        <v>13600</v>
      </c>
      <c r="M104" s="52">
        <v>23172</v>
      </c>
      <c r="N104" s="52"/>
      <c r="O104" s="47">
        <f t="shared" si="35"/>
        <v>23172</v>
      </c>
      <c r="P104" s="52"/>
      <c r="Q104" s="53">
        <f t="shared" si="36"/>
        <v>23172</v>
      </c>
      <c r="R104" s="54">
        <v>23172</v>
      </c>
    </row>
    <row r="105" spans="1:18" ht="180" x14ac:dyDescent="0.25">
      <c r="A105" s="45" t="s">
        <v>517</v>
      </c>
      <c r="B105" s="46" t="s">
        <v>518</v>
      </c>
      <c r="C105" s="47">
        <f t="shared" ref="C105:K105" si="54">C106</f>
        <v>6229</v>
      </c>
      <c r="D105" s="47">
        <f t="shared" si="54"/>
        <v>0</v>
      </c>
      <c r="E105" s="47">
        <f t="shared" si="54"/>
        <v>0</v>
      </c>
      <c r="F105" s="47">
        <f t="shared" si="54"/>
        <v>0</v>
      </c>
      <c r="G105" s="47">
        <f t="shared" si="54"/>
        <v>0</v>
      </c>
      <c r="H105" s="47">
        <f t="shared" si="54"/>
        <v>0</v>
      </c>
      <c r="I105" s="47">
        <f t="shared" si="54"/>
        <v>0</v>
      </c>
      <c r="J105" s="47">
        <f t="shared" si="54"/>
        <v>0</v>
      </c>
      <c r="K105" s="47">
        <f t="shared" si="54"/>
        <v>-2512.11</v>
      </c>
      <c r="L105" s="47">
        <f t="shared" si="34"/>
        <v>3716.89</v>
      </c>
      <c r="M105" s="47">
        <f>M106</f>
        <v>6229</v>
      </c>
      <c r="N105" s="47">
        <f>N106</f>
        <v>0</v>
      </c>
      <c r="O105" s="47">
        <f t="shared" si="35"/>
        <v>6229</v>
      </c>
      <c r="P105" s="47">
        <f>P106</f>
        <v>0</v>
      </c>
      <c r="Q105" s="48">
        <f t="shared" si="36"/>
        <v>6229</v>
      </c>
      <c r="R105" s="49">
        <f>R106</f>
        <v>6229</v>
      </c>
    </row>
    <row r="106" spans="1:18" ht="345" x14ac:dyDescent="0.25">
      <c r="A106" s="50" t="s">
        <v>519</v>
      </c>
      <c r="B106" s="51" t="s">
        <v>520</v>
      </c>
      <c r="C106" s="52">
        <v>6229</v>
      </c>
      <c r="D106" s="52"/>
      <c r="E106" s="52"/>
      <c r="F106" s="52"/>
      <c r="G106" s="52"/>
      <c r="H106" s="52"/>
      <c r="I106" s="52"/>
      <c r="J106" s="52"/>
      <c r="K106" s="52">
        <v>-2512.11</v>
      </c>
      <c r="L106" s="47">
        <f t="shared" si="34"/>
        <v>3716.89</v>
      </c>
      <c r="M106" s="52">
        <v>6229</v>
      </c>
      <c r="N106" s="52"/>
      <c r="O106" s="47">
        <f t="shared" si="35"/>
        <v>6229</v>
      </c>
      <c r="P106" s="52"/>
      <c r="Q106" s="53">
        <f t="shared" si="36"/>
        <v>6229</v>
      </c>
      <c r="R106" s="54">
        <v>6229</v>
      </c>
    </row>
    <row r="107" spans="1:18" ht="210" x14ac:dyDescent="0.25">
      <c r="A107" s="45" t="s">
        <v>521</v>
      </c>
      <c r="B107" s="46" t="s">
        <v>522</v>
      </c>
      <c r="C107" s="47">
        <f t="shared" ref="C107:K107" si="55">C108</f>
        <v>62667</v>
      </c>
      <c r="D107" s="47">
        <f t="shared" si="55"/>
        <v>0</v>
      </c>
      <c r="E107" s="47">
        <f t="shared" si="55"/>
        <v>0</v>
      </c>
      <c r="F107" s="47">
        <f t="shared" si="55"/>
        <v>0</v>
      </c>
      <c r="G107" s="47">
        <f t="shared" si="55"/>
        <v>0</v>
      </c>
      <c r="H107" s="47">
        <f t="shared" si="55"/>
        <v>0</v>
      </c>
      <c r="I107" s="47">
        <f t="shared" si="55"/>
        <v>0</v>
      </c>
      <c r="J107" s="47">
        <f t="shared" si="55"/>
        <v>0</v>
      </c>
      <c r="K107" s="47">
        <f t="shared" si="55"/>
        <v>-62667</v>
      </c>
      <c r="L107" s="47">
        <f t="shared" si="34"/>
        <v>0</v>
      </c>
      <c r="M107" s="47">
        <f>M108</f>
        <v>62667</v>
      </c>
      <c r="N107" s="47">
        <f>N108</f>
        <v>0</v>
      </c>
      <c r="O107" s="47">
        <f t="shared" si="35"/>
        <v>62667</v>
      </c>
      <c r="P107" s="47">
        <f>P108</f>
        <v>0</v>
      </c>
      <c r="Q107" s="48">
        <f t="shared" si="36"/>
        <v>62667</v>
      </c>
      <c r="R107" s="49">
        <f>R108</f>
        <v>62667</v>
      </c>
    </row>
    <row r="108" spans="1:18" ht="360" x14ac:dyDescent="0.25">
      <c r="A108" s="50" t="s">
        <v>523</v>
      </c>
      <c r="B108" s="51" t="s">
        <v>524</v>
      </c>
      <c r="C108" s="52">
        <v>62667</v>
      </c>
      <c r="D108" s="52"/>
      <c r="E108" s="52"/>
      <c r="F108" s="52"/>
      <c r="G108" s="52"/>
      <c r="H108" s="52"/>
      <c r="I108" s="52"/>
      <c r="J108" s="52"/>
      <c r="K108" s="52">
        <v>-62667</v>
      </c>
      <c r="L108" s="47">
        <f t="shared" si="34"/>
        <v>0</v>
      </c>
      <c r="M108" s="52">
        <v>62667</v>
      </c>
      <c r="N108" s="52"/>
      <c r="O108" s="47">
        <f t="shared" si="35"/>
        <v>62667</v>
      </c>
      <c r="P108" s="52"/>
      <c r="Q108" s="53">
        <f t="shared" si="36"/>
        <v>62667</v>
      </c>
      <c r="R108" s="54">
        <v>62667</v>
      </c>
    </row>
    <row r="109" spans="1:18" ht="195" x14ac:dyDescent="0.25">
      <c r="A109" s="45" t="s">
        <v>525</v>
      </c>
      <c r="B109" s="46" t="s">
        <v>526</v>
      </c>
      <c r="C109" s="52"/>
      <c r="D109" s="52"/>
      <c r="E109" s="52"/>
      <c r="F109" s="52"/>
      <c r="G109" s="52"/>
      <c r="H109" s="52"/>
      <c r="I109" s="52"/>
      <c r="J109" s="52"/>
      <c r="K109" s="52">
        <f>K110</f>
        <v>8000</v>
      </c>
      <c r="L109" s="47">
        <f t="shared" si="34"/>
        <v>8000</v>
      </c>
      <c r="M109" s="52"/>
      <c r="N109" s="52"/>
      <c r="O109" s="47"/>
      <c r="P109" s="52"/>
      <c r="Q109" s="53"/>
      <c r="R109" s="54"/>
    </row>
    <row r="110" spans="1:18" ht="360" x14ac:dyDescent="0.25">
      <c r="A110" s="50" t="s">
        <v>527</v>
      </c>
      <c r="B110" s="51" t="s">
        <v>528</v>
      </c>
      <c r="C110" s="52"/>
      <c r="D110" s="52"/>
      <c r="E110" s="52"/>
      <c r="F110" s="52"/>
      <c r="G110" s="52"/>
      <c r="H110" s="52"/>
      <c r="I110" s="52"/>
      <c r="J110" s="52"/>
      <c r="K110" s="52">
        <v>8000</v>
      </c>
      <c r="L110" s="47">
        <f t="shared" si="34"/>
        <v>8000</v>
      </c>
      <c r="M110" s="52"/>
      <c r="N110" s="52"/>
      <c r="O110" s="47"/>
      <c r="P110" s="52"/>
      <c r="Q110" s="53"/>
      <c r="R110" s="54"/>
    </row>
    <row r="111" spans="1:18" ht="180" x14ac:dyDescent="0.25">
      <c r="A111" s="45" t="s">
        <v>529</v>
      </c>
      <c r="B111" s="46" t="s">
        <v>530</v>
      </c>
      <c r="C111" s="52"/>
      <c r="D111" s="52"/>
      <c r="E111" s="52"/>
      <c r="F111" s="52"/>
      <c r="G111" s="52"/>
      <c r="H111" s="52"/>
      <c r="I111" s="52"/>
      <c r="J111" s="52"/>
      <c r="K111" s="52">
        <f>K112</f>
        <v>8000</v>
      </c>
      <c r="L111" s="47">
        <f t="shared" si="34"/>
        <v>8000</v>
      </c>
      <c r="M111" s="52"/>
      <c r="N111" s="52"/>
      <c r="O111" s="47"/>
      <c r="P111" s="52"/>
      <c r="Q111" s="53"/>
      <c r="R111" s="54"/>
    </row>
    <row r="112" spans="1:18" ht="330" x14ac:dyDescent="0.25">
      <c r="A112" s="50" t="s">
        <v>531</v>
      </c>
      <c r="B112" s="51" t="s">
        <v>532</v>
      </c>
      <c r="C112" s="52"/>
      <c r="D112" s="52"/>
      <c r="E112" s="52"/>
      <c r="F112" s="52"/>
      <c r="G112" s="52"/>
      <c r="H112" s="52"/>
      <c r="I112" s="52"/>
      <c r="J112" s="52"/>
      <c r="K112" s="52">
        <v>8000</v>
      </c>
      <c r="L112" s="47">
        <f t="shared" si="34"/>
        <v>8000</v>
      </c>
      <c r="M112" s="52"/>
      <c r="N112" s="52"/>
      <c r="O112" s="47"/>
      <c r="P112" s="52"/>
      <c r="Q112" s="53"/>
      <c r="R112" s="54"/>
    </row>
    <row r="113" spans="1:18" ht="240" x14ac:dyDescent="0.25">
      <c r="A113" s="45" t="s">
        <v>533</v>
      </c>
      <c r="B113" s="46" t="s">
        <v>534</v>
      </c>
      <c r="C113" s="47">
        <f t="shared" ref="C113:K113" si="56">C114</f>
        <v>17896</v>
      </c>
      <c r="D113" s="47">
        <f t="shared" si="56"/>
        <v>0</v>
      </c>
      <c r="E113" s="47">
        <f t="shared" si="56"/>
        <v>0</v>
      </c>
      <c r="F113" s="47">
        <f t="shared" si="56"/>
        <v>0</v>
      </c>
      <c r="G113" s="47">
        <f t="shared" si="56"/>
        <v>0</v>
      </c>
      <c r="H113" s="47">
        <f t="shared" si="56"/>
        <v>0</v>
      </c>
      <c r="I113" s="47">
        <f t="shared" si="56"/>
        <v>0</v>
      </c>
      <c r="J113" s="47">
        <f t="shared" si="56"/>
        <v>0</v>
      </c>
      <c r="K113" s="47">
        <f t="shared" si="56"/>
        <v>-6396</v>
      </c>
      <c r="L113" s="47">
        <f t="shared" si="34"/>
        <v>11500</v>
      </c>
      <c r="M113" s="47">
        <f>M114</f>
        <v>17896</v>
      </c>
      <c r="N113" s="47">
        <f>N114</f>
        <v>0</v>
      </c>
      <c r="O113" s="47">
        <f t="shared" si="35"/>
        <v>17896</v>
      </c>
      <c r="P113" s="47">
        <f>P114</f>
        <v>0</v>
      </c>
      <c r="Q113" s="48">
        <f t="shared" si="36"/>
        <v>17896</v>
      </c>
      <c r="R113" s="49">
        <f>R114</f>
        <v>17896</v>
      </c>
    </row>
    <row r="114" spans="1:18" ht="390" x14ac:dyDescent="0.25">
      <c r="A114" s="50" t="s">
        <v>535</v>
      </c>
      <c r="B114" s="51" t="s">
        <v>536</v>
      </c>
      <c r="C114" s="52">
        <v>17896</v>
      </c>
      <c r="D114" s="52"/>
      <c r="E114" s="52"/>
      <c r="F114" s="52"/>
      <c r="G114" s="52"/>
      <c r="H114" s="52"/>
      <c r="I114" s="52"/>
      <c r="J114" s="52"/>
      <c r="K114" s="52">
        <v>-6396</v>
      </c>
      <c r="L114" s="47">
        <f t="shared" si="34"/>
        <v>11500</v>
      </c>
      <c r="M114" s="52">
        <v>17896</v>
      </c>
      <c r="N114" s="52"/>
      <c r="O114" s="47">
        <f t="shared" si="35"/>
        <v>17896</v>
      </c>
      <c r="P114" s="52"/>
      <c r="Q114" s="53">
        <f t="shared" si="36"/>
        <v>17896</v>
      </c>
      <c r="R114" s="54">
        <v>17896</v>
      </c>
    </row>
    <row r="115" spans="1:18" ht="300" x14ac:dyDescent="0.25">
      <c r="A115" s="45" t="s">
        <v>537</v>
      </c>
      <c r="B115" s="46" t="s">
        <v>538</v>
      </c>
      <c r="C115" s="47">
        <f t="shared" ref="C115:K115" si="57">C116</f>
        <v>8867</v>
      </c>
      <c r="D115" s="47">
        <f t="shared" si="57"/>
        <v>0</v>
      </c>
      <c r="E115" s="47">
        <f t="shared" si="57"/>
        <v>0</v>
      </c>
      <c r="F115" s="47">
        <f t="shared" si="57"/>
        <v>0</v>
      </c>
      <c r="G115" s="47">
        <f t="shared" si="57"/>
        <v>0</v>
      </c>
      <c r="H115" s="47">
        <f t="shared" si="57"/>
        <v>0</v>
      </c>
      <c r="I115" s="47">
        <f t="shared" si="57"/>
        <v>0</v>
      </c>
      <c r="J115" s="47">
        <f t="shared" si="57"/>
        <v>0</v>
      </c>
      <c r="K115" s="47">
        <f t="shared" si="57"/>
        <v>-7105.44</v>
      </c>
      <c r="L115" s="47">
        <f t="shared" si="34"/>
        <v>1761.5600000000004</v>
      </c>
      <c r="M115" s="47">
        <f>M116</f>
        <v>8867</v>
      </c>
      <c r="N115" s="47">
        <f>N116</f>
        <v>0</v>
      </c>
      <c r="O115" s="47">
        <f t="shared" si="35"/>
        <v>8867</v>
      </c>
      <c r="P115" s="47">
        <f>P116</f>
        <v>0</v>
      </c>
      <c r="Q115" s="48">
        <f t="shared" si="36"/>
        <v>8867</v>
      </c>
      <c r="R115" s="49">
        <f>R116</f>
        <v>8867</v>
      </c>
    </row>
    <row r="116" spans="1:18" ht="409.5" x14ac:dyDescent="0.25">
      <c r="A116" s="50" t="s">
        <v>539</v>
      </c>
      <c r="B116" s="51" t="s">
        <v>540</v>
      </c>
      <c r="C116" s="52">
        <v>8867</v>
      </c>
      <c r="D116" s="52"/>
      <c r="E116" s="52"/>
      <c r="F116" s="52"/>
      <c r="G116" s="52"/>
      <c r="H116" s="52"/>
      <c r="I116" s="52"/>
      <c r="J116" s="52"/>
      <c r="K116" s="52">
        <v>-7105.44</v>
      </c>
      <c r="L116" s="47">
        <f t="shared" si="34"/>
        <v>1761.5600000000004</v>
      </c>
      <c r="M116" s="52">
        <v>8867</v>
      </c>
      <c r="N116" s="52"/>
      <c r="O116" s="47">
        <f t="shared" si="35"/>
        <v>8867</v>
      </c>
      <c r="P116" s="52"/>
      <c r="Q116" s="53">
        <f t="shared" si="36"/>
        <v>8867</v>
      </c>
      <c r="R116" s="54">
        <v>8867</v>
      </c>
    </row>
    <row r="117" spans="1:18" ht="210" x14ac:dyDescent="0.25">
      <c r="A117" s="45" t="s">
        <v>541</v>
      </c>
      <c r="B117" s="46" t="s">
        <v>542</v>
      </c>
      <c r="C117" s="47">
        <f t="shared" ref="C117:K117" si="58">C118</f>
        <v>1269</v>
      </c>
      <c r="D117" s="47">
        <f t="shared" si="58"/>
        <v>0</v>
      </c>
      <c r="E117" s="47">
        <f t="shared" si="58"/>
        <v>0</v>
      </c>
      <c r="F117" s="47">
        <f t="shared" si="58"/>
        <v>0</v>
      </c>
      <c r="G117" s="47">
        <f t="shared" si="58"/>
        <v>0</v>
      </c>
      <c r="H117" s="47">
        <f t="shared" si="58"/>
        <v>0</v>
      </c>
      <c r="I117" s="47">
        <f t="shared" si="58"/>
        <v>0</v>
      </c>
      <c r="J117" s="47">
        <f t="shared" si="58"/>
        <v>0</v>
      </c>
      <c r="K117" s="47">
        <f t="shared" si="58"/>
        <v>-265</v>
      </c>
      <c r="L117" s="47">
        <f t="shared" si="34"/>
        <v>1004</v>
      </c>
      <c r="M117" s="47">
        <f>M118</f>
        <v>1269</v>
      </c>
      <c r="N117" s="47">
        <f>N118</f>
        <v>0</v>
      </c>
      <c r="O117" s="47">
        <f t="shared" si="35"/>
        <v>1269</v>
      </c>
      <c r="P117" s="47">
        <f>P118</f>
        <v>0</v>
      </c>
      <c r="Q117" s="48">
        <f t="shared" si="36"/>
        <v>1269</v>
      </c>
      <c r="R117" s="49">
        <f>R118</f>
        <v>1269</v>
      </c>
    </row>
    <row r="118" spans="1:18" ht="360" x14ac:dyDescent="0.25">
      <c r="A118" s="50" t="s">
        <v>543</v>
      </c>
      <c r="B118" s="51" t="s">
        <v>544</v>
      </c>
      <c r="C118" s="52">
        <v>1269</v>
      </c>
      <c r="D118" s="52"/>
      <c r="E118" s="52"/>
      <c r="F118" s="52"/>
      <c r="G118" s="52"/>
      <c r="H118" s="52"/>
      <c r="I118" s="52"/>
      <c r="J118" s="52"/>
      <c r="K118" s="52">
        <v>-265</v>
      </c>
      <c r="L118" s="47">
        <f t="shared" si="34"/>
        <v>1004</v>
      </c>
      <c r="M118" s="52">
        <v>1269</v>
      </c>
      <c r="N118" s="52"/>
      <c r="O118" s="47">
        <f t="shared" si="35"/>
        <v>1269</v>
      </c>
      <c r="P118" s="52"/>
      <c r="Q118" s="53">
        <f t="shared" si="36"/>
        <v>1269</v>
      </c>
      <c r="R118" s="54">
        <v>1269</v>
      </c>
    </row>
    <row r="119" spans="1:18" ht="180" x14ac:dyDescent="0.25">
      <c r="A119" s="45" t="s">
        <v>545</v>
      </c>
      <c r="B119" s="46" t="s">
        <v>546</v>
      </c>
      <c r="C119" s="47">
        <f t="shared" ref="C119:K119" si="59">C120</f>
        <v>465799</v>
      </c>
      <c r="D119" s="47">
        <f t="shared" si="59"/>
        <v>0</v>
      </c>
      <c r="E119" s="47">
        <f t="shared" si="59"/>
        <v>0</v>
      </c>
      <c r="F119" s="47">
        <f t="shared" si="59"/>
        <v>0</v>
      </c>
      <c r="G119" s="47">
        <f t="shared" si="59"/>
        <v>0</v>
      </c>
      <c r="H119" s="47">
        <f t="shared" si="59"/>
        <v>0</v>
      </c>
      <c r="I119" s="47">
        <f t="shared" si="59"/>
        <v>0</v>
      </c>
      <c r="J119" s="47">
        <f t="shared" si="59"/>
        <v>0</v>
      </c>
      <c r="K119" s="47">
        <f t="shared" si="59"/>
        <v>-438764.71</v>
      </c>
      <c r="L119" s="47">
        <f t="shared" si="34"/>
        <v>27034.289999999979</v>
      </c>
      <c r="M119" s="47">
        <f>M120</f>
        <v>465799</v>
      </c>
      <c r="N119" s="47">
        <f>N120</f>
        <v>0</v>
      </c>
      <c r="O119" s="47">
        <f t="shared" si="35"/>
        <v>465799</v>
      </c>
      <c r="P119" s="47">
        <f>P120</f>
        <v>0</v>
      </c>
      <c r="Q119" s="48">
        <f t="shared" si="36"/>
        <v>465799</v>
      </c>
      <c r="R119" s="49">
        <f>R120</f>
        <v>465799</v>
      </c>
    </row>
    <row r="120" spans="1:18" ht="330" x14ac:dyDescent="0.25">
      <c r="A120" s="50" t="s">
        <v>545</v>
      </c>
      <c r="B120" s="51" t="s">
        <v>547</v>
      </c>
      <c r="C120" s="52">
        <f>88667+377132</f>
        <v>465799</v>
      </c>
      <c r="D120" s="52"/>
      <c r="E120" s="52"/>
      <c r="F120" s="52"/>
      <c r="G120" s="52"/>
      <c r="H120" s="52"/>
      <c r="I120" s="52"/>
      <c r="J120" s="52"/>
      <c r="K120" s="52">
        <v>-438764.71</v>
      </c>
      <c r="L120" s="47">
        <f t="shared" si="34"/>
        <v>27034.289999999979</v>
      </c>
      <c r="M120" s="52">
        <f>88667+377132</f>
        <v>465799</v>
      </c>
      <c r="N120" s="52"/>
      <c r="O120" s="47">
        <f t="shared" si="35"/>
        <v>465799</v>
      </c>
      <c r="P120" s="52"/>
      <c r="Q120" s="53">
        <f t="shared" si="36"/>
        <v>465799</v>
      </c>
      <c r="R120" s="54">
        <f>88667+377132</f>
        <v>465799</v>
      </c>
    </row>
    <row r="121" spans="1:18" ht="225" x14ac:dyDescent="0.25">
      <c r="A121" s="45" t="s">
        <v>548</v>
      </c>
      <c r="B121" s="46" t="s">
        <v>549</v>
      </c>
      <c r="C121" s="47">
        <f t="shared" ref="C121:K121" si="60">C122</f>
        <v>40202</v>
      </c>
      <c r="D121" s="47">
        <f t="shared" si="60"/>
        <v>0</v>
      </c>
      <c r="E121" s="47">
        <f t="shared" si="60"/>
        <v>0</v>
      </c>
      <c r="F121" s="47">
        <f t="shared" si="60"/>
        <v>0</v>
      </c>
      <c r="G121" s="47">
        <f t="shared" si="60"/>
        <v>0</v>
      </c>
      <c r="H121" s="47">
        <f t="shared" si="60"/>
        <v>0</v>
      </c>
      <c r="I121" s="47">
        <f t="shared" si="60"/>
        <v>0</v>
      </c>
      <c r="J121" s="47">
        <f t="shared" si="60"/>
        <v>0</v>
      </c>
      <c r="K121" s="47">
        <f t="shared" si="60"/>
        <v>121063.31</v>
      </c>
      <c r="L121" s="47">
        <f t="shared" si="34"/>
        <v>161265.31</v>
      </c>
      <c r="M121" s="47">
        <f>M122</f>
        <v>40202</v>
      </c>
      <c r="N121" s="47">
        <f>N122</f>
        <v>0</v>
      </c>
      <c r="O121" s="47">
        <f t="shared" si="35"/>
        <v>40202</v>
      </c>
      <c r="P121" s="47">
        <f>P122</f>
        <v>0</v>
      </c>
      <c r="Q121" s="48">
        <f t="shared" si="36"/>
        <v>40202</v>
      </c>
      <c r="R121" s="49">
        <f>R122</f>
        <v>40202</v>
      </c>
    </row>
    <row r="122" spans="1:18" ht="375" x14ac:dyDescent="0.25">
      <c r="A122" s="50" t="s">
        <v>550</v>
      </c>
      <c r="B122" s="51" t="s">
        <v>551</v>
      </c>
      <c r="C122" s="52">
        <v>40202</v>
      </c>
      <c r="D122" s="52"/>
      <c r="E122" s="52"/>
      <c r="F122" s="52"/>
      <c r="G122" s="52"/>
      <c r="H122" s="52"/>
      <c r="I122" s="52"/>
      <c r="J122" s="52"/>
      <c r="K122" s="52">
        <v>121063.31</v>
      </c>
      <c r="L122" s="47">
        <f t="shared" si="34"/>
        <v>161265.31</v>
      </c>
      <c r="M122" s="52">
        <v>40202</v>
      </c>
      <c r="N122" s="52"/>
      <c r="O122" s="47">
        <f t="shared" si="35"/>
        <v>40202</v>
      </c>
      <c r="P122" s="52"/>
      <c r="Q122" s="53">
        <f t="shared" si="36"/>
        <v>40202</v>
      </c>
      <c r="R122" s="54">
        <v>40202</v>
      </c>
    </row>
    <row r="123" spans="1:18" ht="405" x14ac:dyDescent="0.25">
      <c r="A123" s="45" t="s">
        <v>552</v>
      </c>
      <c r="B123" s="46" t="s">
        <v>553</v>
      </c>
      <c r="C123" s="52"/>
      <c r="D123" s="52"/>
      <c r="E123" s="52"/>
      <c r="F123" s="52"/>
      <c r="G123" s="52"/>
      <c r="H123" s="52"/>
      <c r="I123" s="52"/>
      <c r="J123" s="52"/>
      <c r="K123" s="52">
        <f>K124</f>
        <v>24500</v>
      </c>
      <c r="L123" s="47">
        <f t="shared" si="34"/>
        <v>24500</v>
      </c>
      <c r="M123" s="52"/>
      <c r="N123" s="52"/>
      <c r="O123" s="47"/>
      <c r="P123" s="52"/>
      <c r="Q123" s="53"/>
      <c r="R123" s="54"/>
    </row>
    <row r="124" spans="1:18" ht="409.5" x14ac:dyDescent="0.25">
      <c r="A124" s="50" t="s">
        <v>554</v>
      </c>
      <c r="B124" s="51" t="s">
        <v>555</v>
      </c>
      <c r="C124" s="52"/>
      <c r="D124" s="52"/>
      <c r="E124" s="52"/>
      <c r="F124" s="52"/>
      <c r="G124" s="52"/>
      <c r="H124" s="52"/>
      <c r="I124" s="52"/>
      <c r="J124" s="52"/>
      <c r="K124" s="52">
        <v>24500</v>
      </c>
      <c r="L124" s="47">
        <f t="shared" si="34"/>
        <v>24500</v>
      </c>
      <c r="M124" s="52"/>
      <c r="N124" s="52"/>
      <c r="O124" s="47"/>
      <c r="P124" s="52"/>
      <c r="Q124" s="53"/>
      <c r="R124" s="54"/>
    </row>
    <row r="125" spans="1:18" ht="120" x14ac:dyDescent="0.25">
      <c r="A125" s="50" t="s">
        <v>556</v>
      </c>
      <c r="B125" s="46" t="s">
        <v>557</v>
      </c>
      <c r="C125" s="47">
        <f t="shared" ref="C125:I125" si="61">C126+C127</f>
        <v>1000</v>
      </c>
      <c r="D125" s="47">
        <f t="shared" si="61"/>
        <v>0</v>
      </c>
      <c r="E125" s="47">
        <f t="shared" si="61"/>
        <v>0</v>
      </c>
      <c r="F125" s="47">
        <f t="shared" si="61"/>
        <v>0</v>
      </c>
      <c r="G125" s="47">
        <f t="shared" si="61"/>
        <v>0</v>
      </c>
      <c r="H125" s="47">
        <f t="shared" si="61"/>
        <v>0</v>
      </c>
      <c r="I125" s="47">
        <f t="shared" si="61"/>
        <v>0</v>
      </c>
      <c r="J125" s="47">
        <f>J126+J127</f>
        <v>0</v>
      </c>
      <c r="K125" s="47">
        <f>K126+K127</f>
        <v>4000</v>
      </c>
      <c r="L125" s="47">
        <f t="shared" si="34"/>
        <v>5000</v>
      </c>
      <c r="M125" s="47">
        <f>M126+M127</f>
        <v>1000</v>
      </c>
      <c r="N125" s="47">
        <f>N126+N127</f>
        <v>0</v>
      </c>
      <c r="O125" s="47">
        <f t="shared" si="35"/>
        <v>1000</v>
      </c>
      <c r="P125" s="47">
        <f>P126+P127</f>
        <v>0</v>
      </c>
      <c r="Q125" s="48">
        <f t="shared" si="36"/>
        <v>1000</v>
      </c>
      <c r="R125" s="49">
        <f>R126+R127</f>
        <v>1000</v>
      </c>
    </row>
    <row r="126" spans="1:18" ht="255" x14ac:dyDescent="0.25">
      <c r="A126" s="50" t="s">
        <v>558</v>
      </c>
      <c r="B126" s="51" t="s">
        <v>559</v>
      </c>
      <c r="C126" s="52">
        <v>1000</v>
      </c>
      <c r="D126" s="52"/>
      <c r="E126" s="52"/>
      <c r="F126" s="52"/>
      <c r="G126" s="52"/>
      <c r="H126" s="52"/>
      <c r="I126" s="52"/>
      <c r="J126" s="52"/>
      <c r="K126" s="52">
        <v>4000</v>
      </c>
      <c r="L126" s="47">
        <f t="shared" si="34"/>
        <v>5000</v>
      </c>
      <c r="M126" s="52">
        <v>1000</v>
      </c>
      <c r="N126" s="52"/>
      <c r="O126" s="47">
        <f t="shared" si="35"/>
        <v>1000</v>
      </c>
      <c r="P126" s="52"/>
      <c r="Q126" s="53">
        <f t="shared" si="36"/>
        <v>1000</v>
      </c>
      <c r="R126" s="54">
        <v>1000</v>
      </c>
    </row>
    <row r="127" spans="1:18" ht="195" x14ac:dyDescent="0.25">
      <c r="A127" s="50" t="s">
        <v>560</v>
      </c>
      <c r="B127" s="51" t="s">
        <v>561</v>
      </c>
      <c r="C127" s="52">
        <v>0</v>
      </c>
      <c r="D127" s="52">
        <v>0</v>
      </c>
      <c r="E127" s="52">
        <v>0</v>
      </c>
      <c r="F127" s="52">
        <v>0</v>
      </c>
      <c r="G127" s="52">
        <v>0</v>
      </c>
      <c r="H127" s="52">
        <v>0</v>
      </c>
      <c r="I127" s="52">
        <v>0</v>
      </c>
      <c r="J127" s="52">
        <v>0</v>
      </c>
      <c r="K127" s="52">
        <v>0</v>
      </c>
      <c r="L127" s="47">
        <f t="shared" si="34"/>
        <v>0</v>
      </c>
      <c r="M127" s="52">
        <v>0</v>
      </c>
      <c r="N127" s="52">
        <v>0</v>
      </c>
      <c r="O127" s="47">
        <f t="shared" si="35"/>
        <v>0</v>
      </c>
      <c r="P127" s="52">
        <v>0</v>
      </c>
      <c r="Q127" s="53">
        <f t="shared" si="36"/>
        <v>0</v>
      </c>
      <c r="R127" s="54">
        <v>0</v>
      </c>
    </row>
    <row r="128" spans="1:18" ht="360" x14ac:dyDescent="0.25">
      <c r="A128" s="45" t="s">
        <v>562</v>
      </c>
      <c r="B128" s="46" t="s">
        <v>563</v>
      </c>
      <c r="C128" s="47"/>
      <c r="D128" s="47"/>
      <c r="E128" s="47"/>
      <c r="F128" s="47"/>
      <c r="G128" s="47"/>
      <c r="H128" s="47"/>
      <c r="I128" s="47"/>
      <c r="J128" s="47"/>
      <c r="K128" s="47">
        <f>K129</f>
        <v>257292.72</v>
      </c>
      <c r="L128" s="47">
        <f t="shared" si="34"/>
        <v>257292.72</v>
      </c>
      <c r="M128" s="47"/>
      <c r="N128" s="47"/>
      <c r="O128" s="47"/>
      <c r="P128" s="47"/>
      <c r="Q128" s="48"/>
      <c r="R128" s="49"/>
    </row>
    <row r="129" spans="1:18" ht="180" x14ac:dyDescent="0.25">
      <c r="A129" s="45" t="s">
        <v>564</v>
      </c>
      <c r="B129" s="46" t="s">
        <v>565</v>
      </c>
      <c r="C129" s="47"/>
      <c r="D129" s="47"/>
      <c r="E129" s="47"/>
      <c r="F129" s="47"/>
      <c r="G129" s="47"/>
      <c r="H129" s="47"/>
      <c r="I129" s="47"/>
      <c r="J129" s="47"/>
      <c r="K129" s="47">
        <f>K130</f>
        <v>257292.72</v>
      </c>
      <c r="L129" s="47">
        <f t="shared" si="34"/>
        <v>257292.72</v>
      </c>
      <c r="M129" s="47"/>
      <c r="N129" s="47"/>
      <c r="O129" s="47"/>
      <c r="P129" s="47"/>
      <c r="Q129" s="48"/>
      <c r="R129" s="49"/>
    </row>
    <row r="130" spans="1:18" ht="255" x14ac:dyDescent="0.25">
      <c r="A130" s="50" t="s">
        <v>566</v>
      </c>
      <c r="B130" s="51" t="s">
        <v>567</v>
      </c>
      <c r="C130" s="52"/>
      <c r="D130" s="52"/>
      <c r="E130" s="52"/>
      <c r="F130" s="52"/>
      <c r="G130" s="52"/>
      <c r="H130" s="52"/>
      <c r="I130" s="52"/>
      <c r="J130" s="52"/>
      <c r="K130" s="52">
        <v>257292.72</v>
      </c>
      <c r="L130" s="47">
        <f t="shared" si="34"/>
        <v>257292.72</v>
      </c>
      <c r="M130" s="52"/>
      <c r="N130" s="52"/>
      <c r="O130" s="47"/>
      <c r="P130" s="52"/>
      <c r="Q130" s="53"/>
      <c r="R130" s="54"/>
    </row>
    <row r="131" spans="1:18" ht="60" x14ac:dyDescent="0.25">
      <c r="A131" s="45" t="s">
        <v>568</v>
      </c>
      <c r="B131" s="46" t="s">
        <v>569</v>
      </c>
      <c r="C131" s="47">
        <f t="shared" ref="C131:K131" si="62">C132</f>
        <v>95066</v>
      </c>
      <c r="D131" s="47">
        <f t="shared" si="62"/>
        <v>0</v>
      </c>
      <c r="E131" s="47">
        <f t="shared" si="62"/>
        <v>0</v>
      </c>
      <c r="F131" s="47">
        <f t="shared" si="62"/>
        <v>0</v>
      </c>
      <c r="G131" s="47">
        <f t="shared" si="62"/>
        <v>0</v>
      </c>
      <c r="H131" s="47">
        <f t="shared" si="62"/>
        <v>0</v>
      </c>
      <c r="I131" s="47">
        <f t="shared" si="62"/>
        <v>0</v>
      </c>
      <c r="J131" s="47">
        <f t="shared" si="62"/>
        <v>0</v>
      </c>
      <c r="K131" s="47">
        <f t="shared" si="62"/>
        <v>45413</v>
      </c>
      <c r="L131" s="47">
        <f t="shared" si="34"/>
        <v>140479</v>
      </c>
      <c r="M131" s="47">
        <f>M132</f>
        <v>95066</v>
      </c>
      <c r="N131" s="47">
        <f>N132</f>
        <v>0</v>
      </c>
      <c r="O131" s="47">
        <f t="shared" si="35"/>
        <v>95066</v>
      </c>
      <c r="P131" s="47">
        <f>P132</f>
        <v>0</v>
      </c>
      <c r="Q131" s="48">
        <f t="shared" si="36"/>
        <v>95066</v>
      </c>
      <c r="R131" s="49">
        <f>R132</f>
        <v>95066</v>
      </c>
    </row>
    <row r="132" spans="1:18" ht="270" x14ac:dyDescent="0.25">
      <c r="A132" s="45" t="s">
        <v>570</v>
      </c>
      <c r="B132" s="46" t="s">
        <v>571</v>
      </c>
      <c r="C132" s="47">
        <f t="shared" ref="C132:I132" si="63">C133+C134</f>
        <v>95066</v>
      </c>
      <c r="D132" s="47">
        <f t="shared" si="63"/>
        <v>0</v>
      </c>
      <c r="E132" s="47">
        <f t="shared" si="63"/>
        <v>0</v>
      </c>
      <c r="F132" s="47">
        <f t="shared" si="63"/>
        <v>0</v>
      </c>
      <c r="G132" s="47">
        <f t="shared" si="63"/>
        <v>0</v>
      </c>
      <c r="H132" s="47">
        <f t="shared" si="63"/>
        <v>0</v>
      </c>
      <c r="I132" s="47">
        <f t="shared" si="63"/>
        <v>0</v>
      </c>
      <c r="J132" s="47">
        <f>J133+J134</f>
        <v>0</v>
      </c>
      <c r="K132" s="47">
        <f>K133+K134</f>
        <v>45413</v>
      </c>
      <c r="L132" s="47">
        <f t="shared" si="34"/>
        <v>140479</v>
      </c>
      <c r="M132" s="47">
        <f>M133+M134</f>
        <v>95066</v>
      </c>
      <c r="N132" s="47">
        <f>N133+N134</f>
        <v>0</v>
      </c>
      <c r="O132" s="47">
        <f t="shared" si="35"/>
        <v>95066</v>
      </c>
      <c r="P132" s="47">
        <f>P133+P134</f>
        <v>0</v>
      </c>
      <c r="Q132" s="48">
        <f t="shared" si="36"/>
        <v>95066</v>
      </c>
      <c r="R132" s="49">
        <f>R133+R134</f>
        <v>95066</v>
      </c>
    </row>
    <row r="133" spans="1:18" ht="255" x14ac:dyDescent="0.25">
      <c r="A133" s="50" t="s">
        <v>572</v>
      </c>
      <c r="B133" s="51" t="s">
        <v>573</v>
      </c>
      <c r="C133" s="52">
        <v>79769</v>
      </c>
      <c r="D133" s="52"/>
      <c r="E133" s="52"/>
      <c r="F133" s="52"/>
      <c r="G133" s="52"/>
      <c r="H133" s="52"/>
      <c r="I133" s="52"/>
      <c r="J133" s="52"/>
      <c r="K133" s="52">
        <v>59740.11</v>
      </c>
      <c r="L133" s="47">
        <f t="shared" si="34"/>
        <v>139509.10999999999</v>
      </c>
      <c r="M133" s="52">
        <v>79769</v>
      </c>
      <c r="N133" s="52"/>
      <c r="O133" s="47">
        <f t="shared" si="35"/>
        <v>79769</v>
      </c>
      <c r="P133" s="52"/>
      <c r="Q133" s="53">
        <f t="shared" si="36"/>
        <v>79769</v>
      </c>
      <c r="R133" s="54">
        <v>79769</v>
      </c>
    </row>
    <row r="134" spans="1:18" ht="285" x14ac:dyDescent="0.25">
      <c r="A134" s="50" t="s">
        <v>574</v>
      </c>
      <c r="B134" s="51" t="s">
        <v>575</v>
      </c>
      <c r="C134" s="52">
        <v>15297</v>
      </c>
      <c r="D134" s="52"/>
      <c r="E134" s="52"/>
      <c r="F134" s="52"/>
      <c r="G134" s="52"/>
      <c r="H134" s="52"/>
      <c r="I134" s="52"/>
      <c r="J134" s="52"/>
      <c r="K134" s="52">
        <v>-14327.11</v>
      </c>
      <c r="L134" s="47">
        <f t="shared" si="34"/>
        <v>969.88999999999942</v>
      </c>
      <c r="M134" s="52">
        <v>15297</v>
      </c>
      <c r="N134" s="52"/>
      <c r="O134" s="47">
        <f t="shared" si="35"/>
        <v>15297</v>
      </c>
      <c r="P134" s="52"/>
      <c r="Q134" s="53">
        <f t="shared" si="36"/>
        <v>15297</v>
      </c>
      <c r="R134" s="54">
        <v>15297</v>
      </c>
    </row>
    <row r="135" spans="1:18" ht="45" x14ac:dyDescent="0.25">
      <c r="A135" s="45" t="s">
        <v>576</v>
      </c>
      <c r="B135" s="46" t="s">
        <v>577</v>
      </c>
      <c r="C135" s="47">
        <f t="shared" ref="C135:K136" si="64">C136</f>
        <v>0</v>
      </c>
      <c r="D135" s="47">
        <f t="shared" si="64"/>
        <v>0</v>
      </c>
      <c r="E135" s="47">
        <f t="shared" si="64"/>
        <v>0</v>
      </c>
      <c r="F135" s="47">
        <f t="shared" si="64"/>
        <v>0</v>
      </c>
      <c r="G135" s="47">
        <f t="shared" si="64"/>
        <v>25000</v>
      </c>
      <c r="H135" s="47">
        <f t="shared" si="64"/>
        <v>0</v>
      </c>
      <c r="I135" s="47">
        <f t="shared" si="64"/>
        <v>0</v>
      </c>
      <c r="J135" s="47">
        <f t="shared" si="64"/>
        <v>0</v>
      </c>
      <c r="K135" s="47">
        <f t="shared" si="64"/>
        <v>0</v>
      </c>
      <c r="L135" s="47">
        <f t="shared" si="34"/>
        <v>25000</v>
      </c>
      <c r="M135" s="47">
        <f>M136</f>
        <v>0</v>
      </c>
      <c r="N135" s="47">
        <f>N136</f>
        <v>0</v>
      </c>
      <c r="O135" s="47">
        <f t="shared" si="35"/>
        <v>0</v>
      </c>
      <c r="P135" s="47">
        <f>P136</f>
        <v>0</v>
      </c>
      <c r="Q135" s="48">
        <f t="shared" si="36"/>
        <v>0</v>
      </c>
      <c r="R135" s="49">
        <f>R136</f>
        <v>0</v>
      </c>
    </row>
    <row r="136" spans="1:18" ht="30" x14ac:dyDescent="0.25">
      <c r="A136" s="45" t="s">
        <v>578</v>
      </c>
      <c r="B136" s="46" t="s">
        <v>579</v>
      </c>
      <c r="C136" s="47">
        <f t="shared" si="64"/>
        <v>0</v>
      </c>
      <c r="D136" s="47">
        <f t="shared" si="64"/>
        <v>0</v>
      </c>
      <c r="E136" s="47">
        <f t="shared" si="64"/>
        <v>0</v>
      </c>
      <c r="F136" s="47">
        <f t="shared" si="64"/>
        <v>0</v>
      </c>
      <c r="G136" s="47">
        <f t="shared" si="64"/>
        <v>25000</v>
      </c>
      <c r="H136" s="47">
        <f t="shared" si="64"/>
        <v>0</v>
      </c>
      <c r="I136" s="47">
        <f t="shared" si="64"/>
        <v>0</v>
      </c>
      <c r="J136" s="47">
        <f t="shared" si="64"/>
        <v>0</v>
      </c>
      <c r="K136" s="47">
        <f t="shared" si="64"/>
        <v>0</v>
      </c>
      <c r="L136" s="47">
        <f t="shared" si="34"/>
        <v>25000</v>
      </c>
      <c r="M136" s="47">
        <f>M137</f>
        <v>0</v>
      </c>
      <c r="N136" s="47">
        <f>N137</f>
        <v>0</v>
      </c>
      <c r="O136" s="47">
        <f t="shared" si="35"/>
        <v>0</v>
      </c>
      <c r="P136" s="47">
        <f>P137</f>
        <v>0</v>
      </c>
      <c r="Q136" s="48">
        <f t="shared" si="36"/>
        <v>0</v>
      </c>
      <c r="R136" s="49">
        <f>R137</f>
        <v>0</v>
      </c>
    </row>
    <row r="137" spans="1:18" ht="60" x14ac:dyDescent="0.25">
      <c r="A137" s="50" t="s">
        <v>580</v>
      </c>
      <c r="B137" s="51" t="s">
        <v>581</v>
      </c>
      <c r="C137" s="52">
        <v>0</v>
      </c>
      <c r="D137" s="52">
        <v>0</v>
      </c>
      <c r="E137" s="52">
        <v>0</v>
      </c>
      <c r="F137" s="52">
        <v>0</v>
      </c>
      <c r="G137" s="52">
        <v>25000</v>
      </c>
      <c r="H137" s="52"/>
      <c r="I137" s="52"/>
      <c r="J137" s="52"/>
      <c r="K137" s="52"/>
      <c r="L137" s="47">
        <f t="shared" si="34"/>
        <v>25000</v>
      </c>
      <c r="M137" s="52">
        <v>0</v>
      </c>
      <c r="N137" s="52">
        <v>0</v>
      </c>
      <c r="O137" s="47">
        <f t="shared" si="35"/>
        <v>0</v>
      </c>
      <c r="P137" s="52">
        <v>0</v>
      </c>
      <c r="Q137" s="53">
        <f t="shared" si="36"/>
        <v>0</v>
      </c>
      <c r="R137" s="54">
        <v>0</v>
      </c>
    </row>
    <row r="138" spans="1:18" ht="30" x14ac:dyDescent="0.25">
      <c r="A138" s="77" t="s">
        <v>582</v>
      </c>
      <c r="B138" s="65" t="s">
        <v>583</v>
      </c>
      <c r="C138" s="74">
        <f>C139+C217</f>
        <v>244105824.37</v>
      </c>
      <c r="D138" s="74">
        <f>D139+D217</f>
        <v>-331749.78999999998</v>
      </c>
      <c r="E138" s="74">
        <f t="shared" ref="E138:J138" si="65">E139+E217+E214</f>
        <v>29746491.579999998</v>
      </c>
      <c r="F138" s="74">
        <f t="shared" si="65"/>
        <v>112708.69</v>
      </c>
      <c r="G138" s="74">
        <f t="shared" si="65"/>
        <v>5583989.0599999996</v>
      </c>
      <c r="H138" s="74">
        <f t="shared" si="65"/>
        <v>19032103</v>
      </c>
      <c r="I138" s="74">
        <f t="shared" si="65"/>
        <v>171422.83</v>
      </c>
      <c r="J138" s="74">
        <f t="shared" si="65"/>
        <v>1500000</v>
      </c>
      <c r="K138" s="74">
        <f>K139+K217+K214</f>
        <v>247968.26</v>
      </c>
      <c r="L138" s="47">
        <f t="shared" si="34"/>
        <v>300168758</v>
      </c>
      <c r="M138" s="74">
        <f>M139+M217</f>
        <v>236478457.05000001</v>
      </c>
      <c r="N138" s="74">
        <f>N139+N217</f>
        <v>51775740</v>
      </c>
      <c r="O138" s="47">
        <f t="shared" si="35"/>
        <v>288254197.05000001</v>
      </c>
      <c r="P138" s="74">
        <f>P139+P217</f>
        <v>0</v>
      </c>
      <c r="Q138" s="75">
        <f t="shared" si="36"/>
        <v>288254197.05000001</v>
      </c>
      <c r="R138" s="76">
        <f>R139</f>
        <v>198297779.19999999</v>
      </c>
    </row>
    <row r="139" spans="1:18" ht="90" x14ac:dyDescent="0.25">
      <c r="A139" s="77" t="s">
        <v>584</v>
      </c>
      <c r="B139" s="65" t="s">
        <v>585</v>
      </c>
      <c r="C139" s="74">
        <f t="shared" ref="C139:I139" si="66">C140+C147+C184+C205</f>
        <v>244105824.37</v>
      </c>
      <c r="D139" s="74">
        <f t="shared" si="66"/>
        <v>0</v>
      </c>
      <c r="E139" s="74">
        <f t="shared" si="66"/>
        <v>29618105.18</v>
      </c>
      <c r="F139" s="74">
        <f t="shared" si="66"/>
        <v>185938</v>
      </c>
      <c r="G139" s="74">
        <f t="shared" si="66"/>
        <v>5627256.21</v>
      </c>
      <c r="H139" s="74">
        <f t="shared" si="66"/>
        <v>19032103</v>
      </c>
      <c r="I139" s="74">
        <f t="shared" si="66"/>
        <v>176184</v>
      </c>
      <c r="J139" s="74">
        <f>J140+J147+J184+J205</f>
        <v>1500000</v>
      </c>
      <c r="K139" s="74">
        <f>K140+K147+K184+K205</f>
        <v>342968.26</v>
      </c>
      <c r="L139" s="47">
        <f t="shared" si="34"/>
        <v>300588379.01999998</v>
      </c>
      <c r="M139" s="74">
        <f>M140+M147+M184+M205</f>
        <v>236478457.05000001</v>
      </c>
      <c r="N139" s="74">
        <f>N140+N147+N184+N205</f>
        <v>51775740</v>
      </c>
      <c r="O139" s="47">
        <f t="shared" si="35"/>
        <v>288254197.05000001</v>
      </c>
      <c r="P139" s="74">
        <f>P140+P147+P184+P205</f>
        <v>0</v>
      </c>
      <c r="Q139" s="75">
        <f t="shared" si="36"/>
        <v>288254197.05000001</v>
      </c>
      <c r="R139" s="76">
        <f>R140+R147+R184+R205</f>
        <v>198297779.19999999</v>
      </c>
    </row>
    <row r="140" spans="1:18" ht="60" x14ac:dyDescent="0.25">
      <c r="A140" s="77" t="s">
        <v>586</v>
      </c>
      <c r="B140" s="65" t="s">
        <v>587</v>
      </c>
      <c r="C140" s="74">
        <f t="shared" ref="C140:I140" si="67">C141+C143</f>
        <v>42111000</v>
      </c>
      <c r="D140" s="74">
        <f t="shared" si="67"/>
        <v>0</v>
      </c>
      <c r="E140" s="74">
        <f t="shared" si="67"/>
        <v>8800000</v>
      </c>
      <c r="F140" s="74">
        <f t="shared" si="67"/>
        <v>0</v>
      </c>
      <c r="G140" s="74">
        <f t="shared" si="67"/>
        <v>-421110</v>
      </c>
      <c r="H140" s="74">
        <f t="shared" si="67"/>
        <v>1395936</v>
      </c>
      <c r="I140" s="74">
        <f t="shared" si="67"/>
        <v>176184</v>
      </c>
      <c r="J140" s="74">
        <f>J141+J143</f>
        <v>1500000</v>
      </c>
      <c r="K140" s="74">
        <f>K141+K143</f>
        <v>0</v>
      </c>
      <c r="L140" s="47">
        <f t="shared" si="34"/>
        <v>53562010</v>
      </c>
      <c r="M140" s="74">
        <f>M141+M143</f>
        <v>10259000</v>
      </c>
      <c r="N140" s="74">
        <f>N141+N143</f>
        <v>0</v>
      </c>
      <c r="O140" s="47">
        <f t="shared" si="35"/>
        <v>10259000</v>
      </c>
      <c r="P140" s="74">
        <f>P141+P143</f>
        <v>0</v>
      </c>
      <c r="Q140" s="75">
        <f t="shared" si="36"/>
        <v>10259000</v>
      </c>
      <c r="R140" s="76">
        <f>R141+R143</f>
        <v>9044000</v>
      </c>
    </row>
    <row r="141" spans="1:18" ht="60" x14ac:dyDescent="0.25">
      <c r="A141" s="77" t="s">
        <v>588</v>
      </c>
      <c r="B141" s="65" t="s">
        <v>589</v>
      </c>
      <c r="C141" s="74">
        <f t="shared" ref="C141:K141" si="68">C142</f>
        <v>33856000</v>
      </c>
      <c r="D141" s="74">
        <f t="shared" si="68"/>
        <v>0</v>
      </c>
      <c r="E141" s="74">
        <f t="shared" si="68"/>
        <v>0</v>
      </c>
      <c r="F141" s="74">
        <f t="shared" si="68"/>
        <v>0</v>
      </c>
      <c r="G141" s="74">
        <f t="shared" si="68"/>
        <v>0</v>
      </c>
      <c r="H141" s="74">
        <f t="shared" si="68"/>
        <v>0</v>
      </c>
      <c r="I141" s="74">
        <f t="shared" si="68"/>
        <v>0</v>
      </c>
      <c r="J141" s="74">
        <f t="shared" si="68"/>
        <v>0</v>
      </c>
      <c r="K141" s="74">
        <f t="shared" si="68"/>
        <v>0</v>
      </c>
      <c r="L141" s="47">
        <f t="shared" si="34"/>
        <v>33856000</v>
      </c>
      <c r="M141" s="74">
        <f>M142</f>
        <v>10259000</v>
      </c>
      <c r="N141" s="74">
        <f>N142</f>
        <v>0</v>
      </c>
      <c r="O141" s="47">
        <f t="shared" si="35"/>
        <v>10259000</v>
      </c>
      <c r="P141" s="74">
        <f>P142</f>
        <v>0</v>
      </c>
      <c r="Q141" s="75">
        <f t="shared" si="36"/>
        <v>10259000</v>
      </c>
      <c r="R141" s="76">
        <f>R142</f>
        <v>9044000</v>
      </c>
    </row>
    <row r="142" spans="1:18" ht="120" x14ac:dyDescent="0.25">
      <c r="A142" s="72" t="s">
        <v>590</v>
      </c>
      <c r="B142" s="73" t="s">
        <v>591</v>
      </c>
      <c r="C142" s="74">
        <v>33856000</v>
      </c>
      <c r="D142" s="74"/>
      <c r="E142" s="74"/>
      <c r="F142" s="74"/>
      <c r="G142" s="74"/>
      <c r="H142" s="74"/>
      <c r="I142" s="74"/>
      <c r="J142" s="74"/>
      <c r="K142" s="74"/>
      <c r="L142" s="47">
        <f t="shared" si="34"/>
        <v>33856000</v>
      </c>
      <c r="M142" s="74">
        <v>10259000</v>
      </c>
      <c r="N142" s="74"/>
      <c r="O142" s="47">
        <f t="shared" si="35"/>
        <v>10259000</v>
      </c>
      <c r="P142" s="74"/>
      <c r="Q142" s="75">
        <f t="shared" si="36"/>
        <v>10259000</v>
      </c>
      <c r="R142" s="76">
        <v>9044000</v>
      </c>
    </row>
    <row r="143" spans="1:18" ht="75" x14ac:dyDescent="0.25">
      <c r="A143" s="77" t="s">
        <v>592</v>
      </c>
      <c r="B143" s="65" t="s">
        <v>593</v>
      </c>
      <c r="C143" s="74">
        <f t="shared" ref="C143:K143" si="69">C144</f>
        <v>8255000</v>
      </c>
      <c r="D143" s="74">
        <f t="shared" si="69"/>
        <v>0</v>
      </c>
      <c r="E143" s="74">
        <f t="shared" si="69"/>
        <v>8800000</v>
      </c>
      <c r="F143" s="74">
        <f t="shared" si="69"/>
        <v>0</v>
      </c>
      <c r="G143" s="74">
        <f t="shared" si="69"/>
        <v>-421110</v>
      </c>
      <c r="H143" s="74">
        <f t="shared" si="69"/>
        <v>1395936</v>
      </c>
      <c r="I143" s="74">
        <f t="shared" si="69"/>
        <v>176184</v>
      </c>
      <c r="J143" s="74">
        <f t="shared" si="69"/>
        <v>1500000</v>
      </c>
      <c r="K143" s="74">
        <f t="shared" si="69"/>
        <v>0</v>
      </c>
      <c r="L143" s="47">
        <f t="shared" si="34"/>
        <v>19706010</v>
      </c>
      <c r="M143" s="74">
        <f>M144</f>
        <v>0</v>
      </c>
      <c r="N143" s="74">
        <f>N144</f>
        <v>0</v>
      </c>
      <c r="O143" s="47">
        <f t="shared" si="35"/>
        <v>0</v>
      </c>
      <c r="P143" s="74">
        <f>P144</f>
        <v>0</v>
      </c>
      <c r="Q143" s="75">
        <f t="shared" si="36"/>
        <v>0</v>
      </c>
      <c r="R143" s="76">
        <f>R144</f>
        <v>0</v>
      </c>
    </row>
    <row r="144" spans="1:18" ht="90" x14ac:dyDescent="0.25">
      <c r="A144" s="77" t="s">
        <v>594</v>
      </c>
      <c r="B144" s="65" t="s">
        <v>595</v>
      </c>
      <c r="C144" s="74">
        <v>8255000</v>
      </c>
      <c r="D144" s="74">
        <v>0</v>
      </c>
      <c r="E144" s="74">
        <v>8800000</v>
      </c>
      <c r="F144" s="74"/>
      <c r="G144" s="74">
        <v>-421110</v>
      </c>
      <c r="H144" s="74">
        <v>1395936</v>
      </c>
      <c r="I144" s="74">
        <f>142074+34110</f>
        <v>176184</v>
      </c>
      <c r="J144" s="74">
        <v>1500000</v>
      </c>
      <c r="K144" s="74">
        <v>0</v>
      </c>
      <c r="L144" s="47">
        <f t="shared" si="34"/>
        <v>19706010</v>
      </c>
      <c r="M144" s="74">
        <v>0</v>
      </c>
      <c r="N144" s="74">
        <v>0</v>
      </c>
      <c r="O144" s="47">
        <f t="shared" si="35"/>
        <v>0</v>
      </c>
      <c r="P144" s="74">
        <v>0</v>
      </c>
      <c r="Q144" s="75">
        <f t="shared" si="36"/>
        <v>0</v>
      </c>
      <c r="R144" s="76">
        <v>0</v>
      </c>
    </row>
    <row r="145" spans="1:18" ht="315" x14ac:dyDescent="0.25">
      <c r="A145" s="77" t="s">
        <v>596</v>
      </c>
      <c r="B145" s="65" t="s">
        <v>597</v>
      </c>
      <c r="C145" s="74">
        <f t="shared" ref="C145:K145" si="70">C146</f>
        <v>0</v>
      </c>
      <c r="D145" s="74">
        <f t="shared" si="70"/>
        <v>0</v>
      </c>
      <c r="E145" s="74">
        <f t="shared" si="70"/>
        <v>0</v>
      </c>
      <c r="F145" s="74">
        <f t="shared" si="70"/>
        <v>0</v>
      </c>
      <c r="G145" s="74">
        <f t="shared" si="70"/>
        <v>0</v>
      </c>
      <c r="H145" s="74">
        <f t="shared" si="70"/>
        <v>0</v>
      </c>
      <c r="I145" s="74">
        <f t="shared" si="70"/>
        <v>0</v>
      </c>
      <c r="J145" s="74">
        <f t="shared" si="70"/>
        <v>0</v>
      </c>
      <c r="K145" s="74">
        <f t="shared" si="70"/>
        <v>0</v>
      </c>
      <c r="L145" s="47">
        <f t="shared" ref="L145:L210" si="71">SUM(C145:K145)</f>
        <v>0</v>
      </c>
      <c r="M145" s="74">
        <f>M146</f>
        <v>0</v>
      </c>
      <c r="N145" s="74">
        <f>N146</f>
        <v>0</v>
      </c>
      <c r="O145" s="47">
        <f t="shared" ref="O145:O210" si="72">SUM(M145:N145)</f>
        <v>0</v>
      </c>
      <c r="P145" s="74">
        <f>P146</f>
        <v>0</v>
      </c>
      <c r="Q145" s="75">
        <f t="shared" ref="Q145:Q210" si="73">SUM(O145:P145)</f>
        <v>0</v>
      </c>
      <c r="R145" s="76">
        <f>R146</f>
        <v>0</v>
      </c>
    </row>
    <row r="146" spans="1:18" ht="330" x14ac:dyDescent="0.25">
      <c r="A146" s="77" t="s">
        <v>598</v>
      </c>
      <c r="B146" s="65" t="s">
        <v>599</v>
      </c>
      <c r="C146" s="74">
        <v>0</v>
      </c>
      <c r="D146" s="74">
        <v>0</v>
      </c>
      <c r="E146" s="74">
        <v>0</v>
      </c>
      <c r="F146" s="74">
        <v>0</v>
      </c>
      <c r="G146" s="74">
        <v>0</v>
      </c>
      <c r="H146" s="74">
        <v>0</v>
      </c>
      <c r="I146" s="74">
        <v>0</v>
      </c>
      <c r="J146" s="74">
        <v>0</v>
      </c>
      <c r="K146" s="74">
        <v>0</v>
      </c>
      <c r="L146" s="47">
        <f t="shared" si="71"/>
        <v>0</v>
      </c>
      <c r="M146" s="74">
        <v>0</v>
      </c>
      <c r="N146" s="74">
        <v>0</v>
      </c>
      <c r="O146" s="47">
        <f t="shared" si="72"/>
        <v>0</v>
      </c>
      <c r="P146" s="74">
        <v>0</v>
      </c>
      <c r="Q146" s="75">
        <f t="shared" si="73"/>
        <v>0</v>
      </c>
      <c r="R146" s="76">
        <v>0</v>
      </c>
    </row>
    <row r="147" spans="1:18" ht="105" x14ac:dyDescent="0.25">
      <c r="A147" s="77" t="s">
        <v>600</v>
      </c>
      <c r="B147" s="65" t="s">
        <v>601</v>
      </c>
      <c r="C147" s="74">
        <f t="shared" ref="C147:I147" si="74">C148+C150+C152+C154+C158+C162+C164+C166+C168+C160+C156</f>
        <v>33617785.149999999</v>
      </c>
      <c r="D147" s="74">
        <f t="shared" si="74"/>
        <v>0</v>
      </c>
      <c r="E147" s="74">
        <f t="shared" si="74"/>
        <v>19639147.18</v>
      </c>
      <c r="F147" s="74">
        <f t="shared" si="74"/>
        <v>185938</v>
      </c>
      <c r="G147" s="74">
        <f t="shared" si="74"/>
        <v>1644820</v>
      </c>
      <c r="H147" s="74">
        <f t="shared" si="74"/>
        <v>1543090</v>
      </c>
      <c r="I147" s="74">
        <f t="shared" si="74"/>
        <v>0</v>
      </c>
      <c r="J147" s="74">
        <f>J148+J150+J152+J154+J158+J162+J164+J166+J168+J160+J156</f>
        <v>0</v>
      </c>
      <c r="K147" s="74">
        <f>K148+K150+K152+K154+K158+K162+K164+K166+K168+K160+K156</f>
        <v>-3038838.48</v>
      </c>
      <c r="L147" s="47">
        <f t="shared" si="71"/>
        <v>53591941.850000001</v>
      </c>
      <c r="M147" s="74">
        <f>M148+M150+M152+M154+M158+M162+M164+M166+M168+M160+M156</f>
        <v>69940495.829999998</v>
      </c>
      <c r="N147" s="74">
        <f>N148+N150+N152+N154+N158+N162+N164+N166+N168+N160+N156</f>
        <v>51775740</v>
      </c>
      <c r="O147" s="47">
        <f t="shared" si="72"/>
        <v>121716235.83</v>
      </c>
      <c r="P147" s="74">
        <f>P148+P150+P152+P154+P158+P162+P164+P166+P168+P160+P156</f>
        <v>0</v>
      </c>
      <c r="Q147" s="75">
        <f t="shared" si="73"/>
        <v>121716235.83</v>
      </c>
      <c r="R147" s="76">
        <f>R148+R150+R152+R154+R158+R162+R164+R166+R168+R160+R156</f>
        <v>30588482.98</v>
      </c>
    </row>
    <row r="148" spans="1:18" ht="135" x14ac:dyDescent="0.25">
      <c r="A148" s="77" t="s">
        <v>602</v>
      </c>
      <c r="B148" s="65" t="s">
        <v>603</v>
      </c>
      <c r="C148" s="74">
        <f t="shared" ref="C148:K148" si="75">C149</f>
        <v>1753947</v>
      </c>
      <c r="D148" s="74">
        <f t="shared" si="75"/>
        <v>0</v>
      </c>
      <c r="E148" s="74">
        <f t="shared" si="75"/>
        <v>0</v>
      </c>
      <c r="F148" s="74">
        <f t="shared" si="75"/>
        <v>0</v>
      </c>
      <c r="G148" s="74">
        <f t="shared" si="75"/>
        <v>-1753947</v>
      </c>
      <c r="H148" s="74">
        <f t="shared" si="75"/>
        <v>0</v>
      </c>
      <c r="I148" s="74">
        <f t="shared" si="75"/>
        <v>0</v>
      </c>
      <c r="J148" s="74">
        <f t="shared" si="75"/>
        <v>0</v>
      </c>
      <c r="K148" s="74">
        <f t="shared" si="75"/>
        <v>0</v>
      </c>
      <c r="L148" s="47">
        <f t="shared" si="71"/>
        <v>0</v>
      </c>
      <c r="M148" s="74">
        <f>M149</f>
        <v>0</v>
      </c>
      <c r="N148" s="74">
        <f>N149</f>
        <v>0</v>
      </c>
      <c r="O148" s="47">
        <f t="shared" si="72"/>
        <v>0</v>
      </c>
      <c r="P148" s="74">
        <f>P149</f>
        <v>0</v>
      </c>
      <c r="Q148" s="75">
        <f t="shared" si="73"/>
        <v>0</v>
      </c>
      <c r="R148" s="76">
        <f>R149</f>
        <v>0</v>
      </c>
    </row>
    <row r="149" spans="1:18" ht="165" x14ac:dyDescent="0.25">
      <c r="A149" s="78" t="s">
        <v>604</v>
      </c>
      <c r="B149" s="71" t="s">
        <v>605</v>
      </c>
      <c r="C149" s="79">
        <v>1753947</v>
      </c>
      <c r="D149" s="79"/>
      <c r="E149" s="79"/>
      <c r="F149" s="79"/>
      <c r="G149" s="79">
        <v>-1753947</v>
      </c>
      <c r="H149" s="79"/>
      <c r="I149" s="79"/>
      <c r="J149" s="79"/>
      <c r="K149" s="79"/>
      <c r="L149" s="47">
        <f t="shared" si="71"/>
        <v>0</v>
      </c>
      <c r="M149" s="79">
        <v>0</v>
      </c>
      <c r="N149" s="79">
        <v>0</v>
      </c>
      <c r="O149" s="47">
        <f t="shared" si="72"/>
        <v>0</v>
      </c>
      <c r="P149" s="79">
        <v>0</v>
      </c>
      <c r="Q149" s="80">
        <f t="shared" si="73"/>
        <v>0</v>
      </c>
      <c r="R149" s="81">
        <v>0</v>
      </c>
    </row>
    <row r="150" spans="1:18" ht="315" x14ac:dyDescent="0.25">
      <c r="A150" s="77" t="s">
        <v>606</v>
      </c>
      <c r="B150" s="65" t="s">
        <v>607</v>
      </c>
      <c r="C150" s="74">
        <f t="shared" ref="C150:K150" si="76">C151</f>
        <v>10332818</v>
      </c>
      <c r="D150" s="74">
        <f t="shared" si="76"/>
        <v>0</v>
      </c>
      <c r="E150" s="74">
        <f t="shared" si="76"/>
        <v>0</v>
      </c>
      <c r="F150" s="74">
        <f t="shared" si="76"/>
        <v>0</v>
      </c>
      <c r="G150" s="74">
        <f t="shared" si="76"/>
        <v>0</v>
      </c>
      <c r="H150" s="74">
        <f t="shared" si="76"/>
        <v>0</v>
      </c>
      <c r="I150" s="74">
        <f t="shared" si="76"/>
        <v>0</v>
      </c>
      <c r="J150" s="74">
        <f t="shared" si="76"/>
        <v>0</v>
      </c>
      <c r="K150" s="74">
        <f t="shared" si="76"/>
        <v>-1.98</v>
      </c>
      <c r="L150" s="47">
        <f t="shared" si="71"/>
        <v>10332816.02</v>
      </c>
      <c r="M150" s="74">
        <f>M151</f>
        <v>10332818</v>
      </c>
      <c r="N150" s="74">
        <f>N151</f>
        <v>0</v>
      </c>
      <c r="O150" s="47">
        <f t="shared" si="72"/>
        <v>10332818</v>
      </c>
      <c r="P150" s="74">
        <f>P151</f>
        <v>0</v>
      </c>
      <c r="Q150" s="75">
        <f t="shared" si="73"/>
        <v>10332818</v>
      </c>
      <c r="R150" s="76">
        <f>R151</f>
        <v>5166409</v>
      </c>
    </row>
    <row r="151" spans="1:18" ht="345" x14ac:dyDescent="0.25">
      <c r="A151" s="78" t="s">
        <v>608</v>
      </c>
      <c r="B151" s="71" t="s">
        <v>609</v>
      </c>
      <c r="C151" s="79">
        <v>10332818</v>
      </c>
      <c r="D151" s="79"/>
      <c r="E151" s="79"/>
      <c r="F151" s="79"/>
      <c r="G151" s="79"/>
      <c r="H151" s="79"/>
      <c r="I151" s="79"/>
      <c r="J151" s="79"/>
      <c r="K151" s="79">
        <v>-1.98</v>
      </c>
      <c r="L151" s="47">
        <f t="shared" si="71"/>
        <v>10332816.02</v>
      </c>
      <c r="M151" s="79">
        <v>10332818</v>
      </c>
      <c r="N151" s="79"/>
      <c r="O151" s="47">
        <f t="shared" si="72"/>
        <v>10332818</v>
      </c>
      <c r="P151" s="79"/>
      <c r="Q151" s="80">
        <f t="shared" si="73"/>
        <v>10332818</v>
      </c>
      <c r="R151" s="81">
        <v>5166409</v>
      </c>
    </row>
    <row r="152" spans="1:18" ht="135.75" thickBot="1" x14ac:dyDescent="0.3">
      <c r="A152" s="82" t="s">
        <v>610</v>
      </c>
      <c r="B152" s="83" t="s">
        <v>611</v>
      </c>
      <c r="C152" s="74">
        <f t="shared" ref="C152:K152" si="77">C153</f>
        <v>0</v>
      </c>
      <c r="D152" s="74">
        <f t="shared" si="77"/>
        <v>0</v>
      </c>
      <c r="E152" s="74">
        <f t="shared" si="77"/>
        <v>0</v>
      </c>
      <c r="F152" s="74">
        <f t="shared" si="77"/>
        <v>0</v>
      </c>
      <c r="G152" s="74">
        <f t="shared" si="77"/>
        <v>0</v>
      </c>
      <c r="H152" s="74">
        <f t="shared" si="77"/>
        <v>1543090</v>
      </c>
      <c r="I152" s="74">
        <f t="shared" si="77"/>
        <v>0</v>
      </c>
      <c r="J152" s="74">
        <f t="shared" si="77"/>
        <v>0</v>
      </c>
      <c r="K152" s="74">
        <f t="shared" si="77"/>
        <v>0</v>
      </c>
      <c r="L152" s="47">
        <f t="shared" si="71"/>
        <v>1543090</v>
      </c>
      <c r="M152" s="74">
        <f>M153</f>
        <v>0</v>
      </c>
      <c r="N152" s="74">
        <f>N153</f>
        <v>51775740</v>
      </c>
      <c r="O152" s="47">
        <f t="shared" si="72"/>
        <v>51775740</v>
      </c>
      <c r="P152" s="74">
        <f>P153</f>
        <v>0</v>
      </c>
      <c r="Q152" s="75">
        <f t="shared" si="73"/>
        <v>51775740</v>
      </c>
      <c r="R152" s="76">
        <f>R153</f>
        <v>0</v>
      </c>
    </row>
    <row r="153" spans="1:18" ht="195.75" thickBot="1" x14ac:dyDescent="0.3">
      <c r="A153" s="84" t="s">
        <v>612</v>
      </c>
      <c r="B153" s="85" t="s">
        <v>613</v>
      </c>
      <c r="C153" s="79">
        <v>0</v>
      </c>
      <c r="D153" s="79">
        <v>0</v>
      </c>
      <c r="E153" s="79">
        <v>0</v>
      </c>
      <c r="F153" s="79">
        <v>0</v>
      </c>
      <c r="G153" s="79">
        <v>0</v>
      </c>
      <c r="H153" s="79">
        <v>1543090</v>
      </c>
      <c r="I153" s="79"/>
      <c r="J153" s="79"/>
      <c r="K153" s="79"/>
      <c r="L153" s="47">
        <f t="shared" si="71"/>
        <v>1543090</v>
      </c>
      <c r="M153" s="79">
        <v>0</v>
      </c>
      <c r="N153" s="79">
        <v>51775740</v>
      </c>
      <c r="O153" s="47">
        <f t="shared" si="72"/>
        <v>51775740</v>
      </c>
      <c r="P153" s="79">
        <v>0</v>
      </c>
      <c r="Q153" s="80">
        <f t="shared" si="73"/>
        <v>51775740</v>
      </c>
      <c r="R153" s="81">
        <v>0</v>
      </c>
    </row>
    <row r="154" spans="1:18" ht="120" x14ac:dyDescent="0.25">
      <c r="A154" s="77" t="s">
        <v>614</v>
      </c>
      <c r="B154" s="65" t="s">
        <v>615</v>
      </c>
      <c r="C154" s="74">
        <f t="shared" ref="C154:K154" si="78">C155</f>
        <v>0</v>
      </c>
      <c r="D154" s="74">
        <f t="shared" si="78"/>
        <v>0</v>
      </c>
      <c r="E154" s="74">
        <f t="shared" si="78"/>
        <v>0</v>
      </c>
      <c r="F154" s="74">
        <f t="shared" si="78"/>
        <v>0</v>
      </c>
      <c r="G154" s="74">
        <f t="shared" si="78"/>
        <v>0</v>
      </c>
      <c r="H154" s="74">
        <f t="shared" si="78"/>
        <v>0</v>
      </c>
      <c r="I154" s="74">
        <f t="shared" si="78"/>
        <v>0</v>
      </c>
      <c r="J154" s="74">
        <f t="shared" si="78"/>
        <v>0</v>
      </c>
      <c r="K154" s="74">
        <f t="shared" si="78"/>
        <v>0</v>
      </c>
      <c r="L154" s="47">
        <f t="shared" si="71"/>
        <v>0</v>
      </c>
      <c r="M154" s="74">
        <f>M155</f>
        <v>43742362.629999995</v>
      </c>
      <c r="N154" s="74">
        <f>N155</f>
        <v>0</v>
      </c>
      <c r="O154" s="47">
        <f t="shared" si="72"/>
        <v>43742362.629999995</v>
      </c>
      <c r="P154" s="74">
        <f>P155</f>
        <v>0</v>
      </c>
      <c r="Q154" s="75">
        <f t="shared" si="73"/>
        <v>43742362.629999995</v>
      </c>
      <c r="R154" s="76">
        <f>R155</f>
        <v>8910000</v>
      </c>
    </row>
    <row r="155" spans="1:18" ht="150" x14ac:dyDescent="0.25">
      <c r="A155" s="78" t="s">
        <v>616</v>
      </c>
      <c r="B155" s="71" t="s">
        <v>617</v>
      </c>
      <c r="C155" s="79">
        <f>19602000-19602000</f>
        <v>0</v>
      </c>
      <c r="D155" s="79"/>
      <c r="E155" s="79"/>
      <c r="F155" s="79"/>
      <c r="G155" s="79"/>
      <c r="H155" s="79"/>
      <c r="I155" s="79"/>
      <c r="J155" s="79"/>
      <c r="K155" s="79"/>
      <c r="L155" s="47">
        <f t="shared" si="71"/>
        <v>0</v>
      </c>
      <c r="M155" s="79">
        <f>20295000+23447362.63</f>
        <v>43742362.629999995</v>
      </c>
      <c r="N155" s="79"/>
      <c r="O155" s="47">
        <f t="shared" si="72"/>
        <v>43742362.629999995</v>
      </c>
      <c r="P155" s="79"/>
      <c r="Q155" s="80">
        <f t="shared" si="73"/>
        <v>43742362.629999995</v>
      </c>
      <c r="R155" s="81">
        <v>8910000</v>
      </c>
    </row>
    <row r="156" spans="1:18" ht="195" x14ac:dyDescent="0.25">
      <c r="A156" s="77" t="s">
        <v>618</v>
      </c>
      <c r="B156" s="65" t="s">
        <v>619</v>
      </c>
      <c r="C156" s="79">
        <f t="shared" ref="C156:K156" si="79">C157</f>
        <v>8104912</v>
      </c>
      <c r="D156" s="79">
        <f t="shared" si="79"/>
        <v>0</v>
      </c>
      <c r="E156" s="79">
        <f t="shared" si="79"/>
        <v>0</v>
      </c>
      <c r="F156" s="79">
        <f t="shared" si="79"/>
        <v>0</v>
      </c>
      <c r="G156" s="79">
        <f t="shared" si="79"/>
        <v>0</v>
      </c>
      <c r="H156" s="79">
        <f t="shared" si="79"/>
        <v>0</v>
      </c>
      <c r="I156" s="79">
        <f t="shared" si="79"/>
        <v>0</v>
      </c>
      <c r="J156" s="79">
        <f t="shared" si="79"/>
        <v>0</v>
      </c>
      <c r="K156" s="79">
        <f t="shared" si="79"/>
        <v>-3038836.5</v>
      </c>
      <c r="L156" s="47">
        <f t="shared" si="71"/>
        <v>5066075.5</v>
      </c>
      <c r="M156" s="79">
        <f>M157</f>
        <v>8177738</v>
      </c>
      <c r="N156" s="79">
        <f>N157</f>
        <v>0</v>
      </c>
      <c r="O156" s="47">
        <f t="shared" si="72"/>
        <v>8177738</v>
      </c>
      <c r="P156" s="79">
        <f>P157</f>
        <v>0</v>
      </c>
      <c r="Q156" s="80">
        <f t="shared" si="73"/>
        <v>8177738</v>
      </c>
      <c r="R156" s="81">
        <f>R157</f>
        <v>8509400</v>
      </c>
    </row>
    <row r="157" spans="1:18" ht="210" x14ac:dyDescent="0.25">
      <c r="A157" s="78" t="s">
        <v>620</v>
      </c>
      <c r="B157" s="71" t="s">
        <v>621</v>
      </c>
      <c r="C157" s="79">
        <f>7929088+175824</f>
        <v>8104912</v>
      </c>
      <c r="D157" s="79"/>
      <c r="E157" s="79"/>
      <c r="F157" s="79"/>
      <c r="G157" s="79"/>
      <c r="H157" s="79"/>
      <c r="I157" s="79"/>
      <c r="J157" s="79"/>
      <c r="K157" s="79">
        <v>-3038836.5</v>
      </c>
      <c r="L157" s="47">
        <f t="shared" si="71"/>
        <v>5066075.5</v>
      </c>
      <c r="M157" s="79">
        <v>8177738</v>
      </c>
      <c r="N157" s="79"/>
      <c r="O157" s="47">
        <f t="shared" si="72"/>
        <v>8177738</v>
      </c>
      <c r="P157" s="79"/>
      <c r="Q157" s="80">
        <f t="shared" si="73"/>
        <v>8177738</v>
      </c>
      <c r="R157" s="81">
        <f>8527021-17621</f>
        <v>8509400</v>
      </c>
    </row>
    <row r="158" spans="1:18" ht="180" x14ac:dyDescent="0.25">
      <c r="A158" s="77" t="s">
        <v>622</v>
      </c>
      <c r="B158" s="65" t="s">
        <v>623</v>
      </c>
      <c r="C158" s="74">
        <f t="shared" ref="C158:K158" si="80">C159</f>
        <v>1000000</v>
      </c>
      <c r="D158" s="74">
        <f t="shared" si="80"/>
        <v>0</v>
      </c>
      <c r="E158" s="74">
        <f t="shared" si="80"/>
        <v>0</v>
      </c>
      <c r="F158" s="74">
        <f t="shared" si="80"/>
        <v>0</v>
      </c>
      <c r="G158" s="74">
        <f t="shared" si="80"/>
        <v>0</v>
      </c>
      <c r="H158" s="74">
        <f t="shared" si="80"/>
        <v>0</v>
      </c>
      <c r="I158" s="74">
        <f t="shared" si="80"/>
        <v>0</v>
      </c>
      <c r="J158" s="74">
        <f t="shared" si="80"/>
        <v>0</v>
      </c>
      <c r="K158" s="74">
        <f t="shared" si="80"/>
        <v>0</v>
      </c>
      <c r="L158" s="47">
        <f t="shared" si="71"/>
        <v>1000000</v>
      </c>
      <c r="M158" s="79">
        <f>M159</f>
        <v>0</v>
      </c>
      <c r="N158" s="79">
        <f>N159</f>
        <v>0</v>
      </c>
      <c r="O158" s="47">
        <f t="shared" si="72"/>
        <v>0</v>
      </c>
      <c r="P158" s="79">
        <f>P159</f>
        <v>0</v>
      </c>
      <c r="Q158" s="80">
        <f t="shared" si="73"/>
        <v>0</v>
      </c>
      <c r="R158" s="81">
        <f>R159</f>
        <v>0</v>
      </c>
    </row>
    <row r="159" spans="1:18" ht="210" x14ac:dyDescent="0.25">
      <c r="A159" s="78" t="s">
        <v>624</v>
      </c>
      <c r="B159" s="71" t="s">
        <v>625</v>
      </c>
      <c r="C159" s="79">
        <v>1000000</v>
      </c>
      <c r="D159" s="79"/>
      <c r="E159" s="79"/>
      <c r="F159" s="79"/>
      <c r="G159" s="79"/>
      <c r="H159" s="79"/>
      <c r="I159" s="79"/>
      <c r="J159" s="79"/>
      <c r="K159" s="79"/>
      <c r="L159" s="47">
        <f t="shared" si="71"/>
        <v>1000000</v>
      </c>
      <c r="M159" s="79">
        <v>0</v>
      </c>
      <c r="N159" s="79">
        <v>0</v>
      </c>
      <c r="O159" s="47">
        <f t="shared" si="72"/>
        <v>0</v>
      </c>
      <c r="P159" s="79">
        <v>0</v>
      </c>
      <c r="Q159" s="80">
        <f t="shared" si="73"/>
        <v>0</v>
      </c>
      <c r="R159" s="81">
        <v>0</v>
      </c>
    </row>
    <row r="160" spans="1:18" ht="180" x14ac:dyDescent="0.25">
      <c r="A160" s="77" t="s">
        <v>626</v>
      </c>
      <c r="B160" s="65" t="s">
        <v>627</v>
      </c>
      <c r="C160" s="74">
        <f t="shared" ref="C160:K160" si="81">C161</f>
        <v>0</v>
      </c>
      <c r="D160" s="74">
        <f t="shared" si="81"/>
        <v>0</v>
      </c>
      <c r="E160" s="74">
        <f t="shared" si="81"/>
        <v>0</v>
      </c>
      <c r="F160" s="74">
        <f t="shared" si="81"/>
        <v>0</v>
      </c>
      <c r="G160" s="74">
        <f t="shared" si="81"/>
        <v>0</v>
      </c>
      <c r="H160" s="74">
        <f t="shared" si="81"/>
        <v>0</v>
      </c>
      <c r="I160" s="74">
        <f t="shared" si="81"/>
        <v>0</v>
      </c>
      <c r="J160" s="74">
        <f t="shared" si="81"/>
        <v>0</v>
      </c>
      <c r="K160" s="74">
        <f t="shared" si="81"/>
        <v>0</v>
      </c>
      <c r="L160" s="47">
        <f t="shared" si="71"/>
        <v>0</v>
      </c>
      <c r="M160" s="74">
        <f>M161</f>
        <v>0</v>
      </c>
      <c r="N160" s="74">
        <f>N161</f>
        <v>0</v>
      </c>
      <c r="O160" s="47">
        <f t="shared" si="72"/>
        <v>0</v>
      </c>
      <c r="P160" s="74">
        <f>P161</f>
        <v>0</v>
      </c>
      <c r="Q160" s="75">
        <f t="shared" si="73"/>
        <v>0</v>
      </c>
      <c r="R160" s="76">
        <f>R161</f>
        <v>0</v>
      </c>
    </row>
    <row r="161" spans="1:18" ht="210" x14ac:dyDescent="0.25">
      <c r="A161" s="78" t="s">
        <v>628</v>
      </c>
      <c r="B161" s="71" t="s">
        <v>629</v>
      </c>
      <c r="C161" s="79">
        <v>0</v>
      </c>
      <c r="D161" s="79">
        <v>0</v>
      </c>
      <c r="E161" s="79">
        <v>0</v>
      </c>
      <c r="F161" s="79">
        <v>0</v>
      </c>
      <c r="G161" s="79">
        <v>0</v>
      </c>
      <c r="H161" s="79">
        <v>0</v>
      </c>
      <c r="I161" s="79">
        <v>0</v>
      </c>
      <c r="J161" s="79">
        <v>0</v>
      </c>
      <c r="K161" s="79">
        <v>0</v>
      </c>
      <c r="L161" s="47">
        <f t="shared" si="71"/>
        <v>0</v>
      </c>
      <c r="M161" s="79">
        <v>0</v>
      </c>
      <c r="N161" s="79">
        <v>0</v>
      </c>
      <c r="O161" s="47">
        <f t="shared" si="72"/>
        <v>0</v>
      </c>
      <c r="P161" s="79">
        <v>0</v>
      </c>
      <c r="Q161" s="80">
        <f t="shared" si="73"/>
        <v>0</v>
      </c>
      <c r="R161" s="81">
        <v>0</v>
      </c>
    </row>
    <row r="162" spans="1:18" ht="120" x14ac:dyDescent="0.25">
      <c r="A162" s="77" t="s">
        <v>630</v>
      </c>
      <c r="B162" s="65" t="s">
        <v>631</v>
      </c>
      <c r="C162" s="74">
        <f t="shared" ref="C162:K162" si="82">C163</f>
        <v>1420740</v>
      </c>
      <c r="D162" s="74">
        <f t="shared" si="82"/>
        <v>0</v>
      </c>
      <c r="E162" s="74">
        <f t="shared" si="82"/>
        <v>0</v>
      </c>
      <c r="F162" s="74">
        <f t="shared" si="82"/>
        <v>0</v>
      </c>
      <c r="G162" s="74">
        <f t="shared" si="82"/>
        <v>0</v>
      </c>
      <c r="H162" s="74">
        <f t="shared" si="82"/>
        <v>0</v>
      </c>
      <c r="I162" s="74">
        <f t="shared" si="82"/>
        <v>0</v>
      </c>
      <c r="J162" s="74">
        <f t="shared" si="82"/>
        <v>0</v>
      </c>
      <c r="K162" s="74">
        <f t="shared" si="82"/>
        <v>0</v>
      </c>
      <c r="L162" s="47">
        <f t="shared" si="71"/>
        <v>1420740</v>
      </c>
      <c r="M162" s="74">
        <f>M163</f>
        <v>1420740</v>
      </c>
      <c r="N162" s="74">
        <f>N163</f>
        <v>0</v>
      </c>
      <c r="O162" s="47">
        <f t="shared" si="72"/>
        <v>1420740</v>
      </c>
      <c r="P162" s="74">
        <f>P163</f>
        <v>0</v>
      </c>
      <c r="Q162" s="75">
        <f t="shared" si="73"/>
        <v>1420740</v>
      </c>
      <c r="R162" s="76">
        <f>R163</f>
        <v>1420740</v>
      </c>
    </row>
    <row r="163" spans="1:18" ht="135" x14ac:dyDescent="0.25">
      <c r="A163" s="78" t="s">
        <v>632</v>
      </c>
      <c r="B163" s="71" t="s">
        <v>633</v>
      </c>
      <c r="C163" s="79">
        <v>1420740</v>
      </c>
      <c r="D163" s="79"/>
      <c r="E163" s="79"/>
      <c r="F163" s="79"/>
      <c r="G163" s="79"/>
      <c r="H163" s="79"/>
      <c r="I163" s="79"/>
      <c r="J163" s="79"/>
      <c r="K163" s="79"/>
      <c r="L163" s="47">
        <f t="shared" si="71"/>
        <v>1420740</v>
      </c>
      <c r="M163" s="79">
        <v>1420740</v>
      </c>
      <c r="N163" s="79"/>
      <c r="O163" s="47">
        <f t="shared" si="72"/>
        <v>1420740</v>
      </c>
      <c r="P163" s="79"/>
      <c r="Q163" s="80">
        <f t="shared" si="73"/>
        <v>1420740</v>
      </c>
      <c r="R163" s="81">
        <v>1420740</v>
      </c>
    </row>
    <row r="164" spans="1:18" ht="75" x14ac:dyDescent="0.25">
      <c r="A164" s="77" t="s">
        <v>634</v>
      </c>
      <c r="B164" s="65" t="s">
        <v>635</v>
      </c>
      <c r="C164" s="74">
        <f t="shared" ref="C164:K164" si="83">C165</f>
        <v>72492</v>
      </c>
      <c r="D164" s="74">
        <f t="shared" si="83"/>
        <v>0</v>
      </c>
      <c r="E164" s="74">
        <f t="shared" si="83"/>
        <v>0</v>
      </c>
      <c r="F164" s="74">
        <f t="shared" si="83"/>
        <v>0</v>
      </c>
      <c r="G164" s="74">
        <f t="shared" si="83"/>
        <v>0</v>
      </c>
      <c r="H164" s="74">
        <f t="shared" si="83"/>
        <v>0</v>
      </c>
      <c r="I164" s="74">
        <f t="shared" si="83"/>
        <v>0</v>
      </c>
      <c r="J164" s="74">
        <f t="shared" si="83"/>
        <v>0</v>
      </c>
      <c r="K164" s="74">
        <f t="shared" si="83"/>
        <v>0</v>
      </c>
      <c r="L164" s="47">
        <f t="shared" si="71"/>
        <v>72492</v>
      </c>
      <c r="M164" s="74">
        <f>M165</f>
        <v>72492</v>
      </c>
      <c r="N164" s="74">
        <f>N165</f>
        <v>0</v>
      </c>
      <c r="O164" s="47">
        <f t="shared" si="72"/>
        <v>72492</v>
      </c>
      <c r="P164" s="74">
        <f>P165</f>
        <v>0</v>
      </c>
      <c r="Q164" s="75">
        <f t="shared" si="73"/>
        <v>72492</v>
      </c>
      <c r="R164" s="76">
        <f>R165</f>
        <v>72492</v>
      </c>
    </row>
    <row r="165" spans="1:18" ht="105" x14ac:dyDescent="0.25">
      <c r="A165" s="78" t="s">
        <v>636</v>
      </c>
      <c r="B165" s="71" t="s">
        <v>637</v>
      </c>
      <c r="C165" s="79">
        <v>72492</v>
      </c>
      <c r="D165" s="79"/>
      <c r="E165" s="79"/>
      <c r="F165" s="79"/>
      <c r="G165" s="79"/>
      <c r="H165" s="79"/>
      <c r="I165" s="79"/>
      <c r="J165" s="79"/>
      <c r="K165" s="79"/>
      <c r="L165" s="47">
        <f t="shared" si="71"/>
        <v>72492</v>
      </c>
      <c r="M165" s="79">
        <v>72492</v>
      </c>
      <c r="N165" s="79"/>
      <c r="O165" s="47">
        <f t="shared" si="72"/>
        <v>72492</v>
      </c>
      <c r="P165" s="79"/>
      <c r="Q165" s="80">
        <f t="shared" si="73"/>
        <v>72492</v>
      </c>
      <c r="R165" s="81">
        <v>72492</v>
      </c>
    </row>
    <row r="166" spans="1:18" ht="135" x14ac:dyDescent="0.25">
      <c r="A166" s="77" t="s">
        <v>638</v>
      </c>
      <c r="B166" s="65" t="s">
        <v>639</v>
      </c>
      <c r="C166" s="74">
        <f t="shared" ref="C166:K166" si="84">C167</f>
        <v>5133547.1500000004</v>
      </c>
      <c r="D166" s="74">
        <f t="shared" si="84"/>
        <v>0</v>
      </c>
      <c r="E166" s="74">
        <f t="shared" si="84"/>
        <v>0</v>
      </c>
      <c r="F166" s="74">
        <f t="shared" si="84"/>
        <v>0</v>
      </c>
      <c r="G166" s="74">
        <f t="shared" si="84"/>
        <v>0</v>
      </c>
      <c r="H166" s="74">
        <f t="shared" si="84"/>
        <v>0</v>
      </c>
      <c r="I166" s="74">
        <f t="shared" si="84"/>
        <v>0</v>
      </c>
      <c r="J166" s="74">
        <f t="shared" si="84"/>
        <v>0</v>
      </c>
      <c r="K166" s="74">
        <f t="shared" si="84"/>
        <v>0</v>
      </c>
      <c r="L166" s="47">
        <f t="shared" si="71"/>
        <v>5133547.1500000004</v>
      </c>
      <c r="M166" s="74">
        <f>M167</f>
        <v>5232574.2</v>
      </c>
      <c r="N166" s="74">
        <f>N167</f>
        <v>0</v>
      </c>
      <c r="O166" s="47">
        <f t="shared" si="72"/>
        <v>5232574.2</v>
      </c>
      <c r="P166" s="74">
        <f>P167</f>
        <v>0</v>
      </c>
      <c r="Q166" s="75">
        <f t="shared" si="73"/>
        <v>5232574.2</v>
      </c>
      <c r="R166" s="76">
        <f>R167</f>
        <v>5813970.9800000004</v>
      </c>
    </row>
    <row r="167" spans="1:18" ht="150" x14ac:dyDescent="0.25">
      <c r="A167" s="78" t="s">
        <v>640</v>
      </c>
      <c r="B167" s="71" t="s">
        <v>641</v>
      </c>
      <c r="C167" s="79">
        <v>5133547.1500000004</v>
      </c>
      <c r="D167" s="79"/>
      <c r="E167" s="79"/>
      <c r="F167" s="79"/>
      <c r="G167" s="79"/>
      <c r="H167" s="79"/>
      <c r="I167" s="79"/>
      <c r="J167" s="79"/>
      <c r="K167" s="79"/>
      <c r="L167" s="47">
        <f t="shared" si="71"/>
        <v>5133547.1500000004</v>
      </c>
      <c r="M167" s="79">
        <v>5232574.2</v>
      </c>
      <c r="N167" s="79"/>
      <c r="O167" s="47">
        <f t="shared" si="72"/>
        <v>5232574.2</v>
      </c>
      <c r="P167" s="79"/>
      <c r="Q167" s="80">
        <f t="shared" si="73"/>
        <v>5232574.2</v>
      </c>
      <c r="R167" s="81">
        <v>5813970.9800000004</v>
      </c>
    </row>
    <row r="168" spans="1:18" ht="15" x14ac:dyDescent="0.25">
      <c r="A168" s="77" t="s">
        <v>642</v>
      </c>
      <c r="B168" s="65" t="s">
        <v>643</v>
      </c>
      <c r="C168" s="79">
        <f t="shared" ref="C168:K168" si="85">C169</f>
        <v>5799329</v>
      </c>
      <c r="D168" s="79">
        <f t="shared" si="85"/>
        <v>0</v>
      </c>
      <c r="E168" s="79">
        <f t="shared" si="85"/>
        <v>19639147.18</v>
      </c>
      <c r="F168" s="79">
        <f t="shared" si="85"/>
        <v>185938</v>
      </c>
      <c r="G168" s="79">
        <f t="shared" si="85"/>
        <v>3398767</v>
      </c>
      <c r="H168" s="79">
        <f t="shared" si="85"/>
        <v>0</v>
      </c>
      <c r="I168" s="79">
        <f t="shared" si="85"/>
        <v>0</v>
      </c>
      <c r="J168" s="79">
        <f t="shared" si="85"/>
        <v>0</v>
      </c>
      <c r="K168" s="79">
        <f t="shared" si="85"/>
        <v>0</v>
      </c>
      <c r="L168" s="47">
        <f t="shared" si="71"/>
        <v>29023181.18</v>
      </c>
      <c r="M168" s="79">
        <f>M169</f>
        <v>961771</v>
      </c>
      <c r="N168" s="79">
        <f>N169</f>
        <v>0</v>
      </c>
      <c r="O168" s="47">
        <f t="shared" si="72"/>
        <v>961771</v>
      </c>
      <c r="P168" s="79">
        <f>P169</f>
        <v>0</v>
      </c>
      <c r="Q168" s="80">
        <f t="shared" si="73"/>
        <v>961771</v>
      </c>
      <c r="R168" s="81">
        <f>R169</f>
        <v>695471</v>
      </c>
    </row>
    <row r="169" spans="1:18" ht="45" x14ac:dyDescent="0.25">
      <c r="A169" s="77" t="s">
        <v>644</v>
      </c>
      <c r="B169" s="65" t="s">
        <v>645</v>
      </c>
      <c r="C169" s="79">
        <f>C170+C171+C172+C173+C174+C176+C177+C178</f>
        <v>5799329</v>
      </c>
      <c r="D169" s="79">
        <f>D170+D171+D172+D173+D174+D176+D177+D178</f>
        <v>0</v>
      </c>
      <c r="E169" s="79">
        <f>E170+E171+E172+E173+E174+E176+E177+E178+E181</f>
        <v>19639147.18</v>
      </c>
      <c r="F169" s="79">
        <f>F170+F171+F172+F173+F174+F176+F177+F178+F181+F180</f>
        <v>185938</v>
      </c>
      <c r="G169" s="79">
        <f>G170+G171+G172+G173+G174+G176+G177+G178+G181+G180+G183</f>
        <v>3398767</v>
      </c>
      <c r="H169" s="79">
        <f>H170+H171+H172+H173+H174+H176+H177+H178+H181+H180+H183</f>
        <v>0</v>
      </c>
      <c r="I169" s="79">
        <f>I170+I171+I172+I173+I174+I176+I177+I178+I181+I180+I183</f>
        <v>0</v>
      </c>
      <c r="J169" s="79">
        <f>J170+J171+J172+J173+J174+J176+J177+J178+J181+J180+J183</f>
        <v>0</v>
      </c>
      <c r="K169" s="79">
        <f>K170+K171+K172+K173+K174+K176+K177+K178+K181+K180+K183</f>
        <v>0</v>
      </c>
      <c r="L169" s="47">
        <f t="shared" si="71"/>
        <v>29023181.18</v>
      </c>
      <c r="M169" s="79">
        <f>M170+M171+M172+M173+M174+M176+M177+M178</f>
        <v>961771</v>
      </c>
      <c r="N169" s="79">
        <f>N170+N171+N172+N173+N174+N176+N177+N178</f>
        <v>0</v>
      </c>
      <c r="O169" s="47">
        <f t="shared" si="72"/>
        <v>961771</v>
      </c>
      <c r="P169" s="79">
        <f>P170+P171+P172+P173+P174+P176+P177+P178</f>
        <v>0</v>
      </c>
      <c r="Q169" s="80">
        <f t="shared" si="73"/>
        <v>961771</v>
      </c>
      <c r="R169" s="81">
        <f>R170+R171+R172+R173+R174+R176+R177+R178</f>
        <v>695471</v>
      </c>
    </row>
    <row r="170" spans="1:18" ht="285" x14ac:dyDescent="0.25">
      <c r="A170" s="78" t="s">
        <v>644</v>
      </c>
      <c r="B170" s="71" t="s">
        <v>646</v>
      </c>
      <c r="C170" s="79">
        <v>0</v>
      </c>
      <c r="D170" s="79">
        <v>0</v>
      </c>
      <c r="E170" s="79">
        <v>0</v>
      </c>
      <c r="F170" s="79">
        <v>0</v>
      </c>
      <c r="G170" s="79">
        <v>0</v>
      </c>
      <c r="H170" s="79">
        <v>0</v>
      </c>
      <c r="I170" s="79">
        <v>0</v>
      </c>
      <c r="J170" s="79">
        <v>0</v>
      </c>
      <c r="K170" s="79">
        <v>0</v>
      </c>
      <c r="L170" s="47">
        <f t="shared" si="71"/>
        <v>0</v>
      </c>
      <c r="M170" s="79">
        <v>0</v>
      </c>
      <c r="N170" s="79">
        <v>0</v>
      </c>
      <c r="O170" s="47">
        <f t="shared" si="72"/>
        <v>0</v>
      </c>
      <c r="P170" s="79">
        <v>0</v>
      </c>
      <c r="Q170" s="80">
        <f t="shared" si="73"/>
        <v>0</v>
      </c>
      <c r="R170" s="81">
        <v>0</v>
      </c>
    </row>
    <row r="171" spans="1:18" ht="240" x14ac:dyDescent="0.25">
      <c r="A171" s="78" t="s">
        <v>644</v>
      </c>
      <c r="B171" s="71" t="s">
        <v>647</v>
      </c>
      <c r="C171" s="79">
        <v>0</v>
      </c>
      <c r="D171" s="79">
        <v>0</v>
      </c>
      <c r="E171" s="79">
        <v>0</v>
      </c>
      <c r="F171" s="79">
        <v>0</v>
      </c>
      <c r="G171" s="79">
        <v>1009040</v>
      </c>
      <c r="H171" s="79"/>
      <c r="I171" s="79"/>
      <c r="J171" s="79"/>
      <c r="K171" s="79"/>
      <c r="L171" s="47">
        <f t="shared" si="71"/>
        <v>1009040</v>
      </c>
      <c r="M171" s="79">
        <v>0</v>
      </c>
      <c r="N171" s="79">
        <v>0</v>
      </c>
      <c r="O171" s="47">
        <f t="shared" si="72"/>
        <v>0</v>
      </c>
      <c r="P171" s="79">
        <v>0</v>
      </c>
      <c r="Q171" s="80">
        <f t="shared" si="73"/>
        <v>0</v>
      </c>
      <c r="R171" s="81">
        <v>0</v>
      </c>
    </row>
    <row r="172" spans="1:18" ht="225" x14ac:dyDescent="0.25">
      <c r="A172" s="78" t="s">
        <v>644</v>
      </c>
      <c r="B172" s="71" t="s">
        <v>648</v>
      </c>
      <c r="C172" s="79">
        <v>524160</v>
      </c>
      <c r="D172" s="79"/>
      <c r="E172" s="79"/>
      <c r="F172" s="79"/>
      <c r="G172" s="79"/>
      <c r="H172" s="79"/>
      <c r="I172" s="79"/>
      <c r="J172" s="79"/>
      <c r="K172" s="79"/>
      <c r="L172" s="47">
        <f t="shared" si="71"/>
        <v>524160</v>
      </c>
      <c r="M172" s="79">
        <v>524160</v>
      </c>
      <c r="N172" s="79"/>
      <c r="O172" s="47">
        <f t="shared" si="72"/>
        <v>524160</v>
      </c>
      <c r="P172" s="79"/>
      <c r="Q172" s="80">
        <f t="shared" si="73"/>
        <v>524160</v>
      </c>
      <c r="R172" s="81">
        <v>524160</v>
      </c>
    </row>
    <row r="173" spans="1:18" ht="225" x14ac:dyDescent="0.25">
      <c r="A173" s="78" t="s">
        <v>644</v>
      </c>
      <c r="B173" s="71" t="s">
        <v>649</v>
      </c>
      <c r="C173" s="79">
        <v>0</v>
      </c>
      <c r="D173" s="79">
        <v>0</v>
      </c>
      <c r="E173" s="79">
        <v>0</v>
      </c>
      <c r="F173" s="79">
        <v>0</v>
      </c>
      <c r="G173" s="79">
        <v>0</v>
      </c>
      <c r="H173" s="79">
        <v>0</v>
      </c>
      <c r="I173" s="79">
        <v>0</v>
      </c>
      <c r="J173" s="79">
        <v>0</v>
      </c>
      <c r="K173" s="79">
        <v>0</v>
      </c>
      <c r="L173" s="47">
        <f t="shared" si="71"/>
        <v>0</v>
      </c>
      <c r="M173" s="79">
        <v>0</v>
      </c>
      <c r="N173" s="79">
        <v>0</v>
      </c>
      <c r="O173" s="47">
        <f t="shared" si="72"/>
        <v>0</v>
      </c>
      <c r="P173" s="79">
        <v>0</v>
      </c>
      <c r="Q173" s="80">
        <f t="shared" si="73"/>
        <v>0</v>
      </c>
      <c r="R173" s="81">
        <v>0</v>
      </c>
    </row>
    <row r="174" spans="1:18" ht="240" x14ac:dyDescent="0.25">
      <c r="A174" s="78" t="s">
        <v>644</v>
      </c>
      <c r="B174" s="71" t="s">
        <v>650</v>
      </c>
      <c r="C174" s="79">
        <f>8002156-3185918</f>
        <v>4816238</v>
      </c>
      <c r="D174" s="79"/>
      <c r="E174" s="79"/>
      <c r="F174" s="79"/>
      <c r="G174" s="79"/>
      <c r="H174" s="79"/>
      <c r="I174" s="79"/>
      <c r="J174" s="79"/>
      <c r="K174" s="79"/>
      <c r="L174" s="47">
        <f t="shared" si="71"/>
        <v>4816238</v>
      </c>
      <c r="M174" s="79">
        <v>0</v>
      </c>
      <c r="N174" s="79">
        <v>0</v>
      </c>
      <c r="O174" s="47">
        <f t="shared" si="72"/>
        <v>0</v>
      </c>
      <c r="P174" s="79">
        <v>0</v>
      </c>
      <c r="Q174" s="80">
        <f t="shared" si="73"/>
        <v>0</v>
      </c>
      <c r="R174" s="81">
        <v>0</v>
      </c>
    </row>
    <row r="175" spans="1:18" ht="120" x14ac:dyDescent="0.25">
      <c r="A175" s="78" t="s">
        <v>644</v>
      </c>
      <c r="B175" s="71" t="s">
        <v>651</v>
      </c>
      <c r="C175" s="79"/>
      <c r="D175" s="79"/>
      <c r="E175" s="79"/>
      <c r="F175" s="79"/>
      <c r="G175" s="79"/>
      <c r="H175" s="79"/>
      <c r="I175" s="79"/>
      <c r="J175" s="79"/>
      <c r="K175" s="79"/>
      <c r="L175" s="47">
        <f t="shared" si="71"/>
        <v>0</v>
      </c>
      <c r="M175" s="79"/>
      <c r="N175" s="79"/>
      <c r="O175" s="47">
        <f t="shared" si="72"/>
        <v>0</v>
      </c>
      <c r="P175" s="79"/>
      <c r="Q175" s="80">
        <f t="shared" si="73"/>
        <v>0</v>
      </c>
      <c r="R175" s="81">
        <v>0</v>
      </c>
    </row>
    <row r="176" spans="1:18" ht="191.25" x14ac:dyDescent="0.25">
      <c r="A176" s="78" t="s">
        <v>644</v>
      </c>
      <c r="B176" s="86" t="s">
        <v>652</v>
      </c>
      <c r="C176" s="79">
        <v>312500</v>
      </c>
      <c r="D176" s="79"/>
      <c r="E176" s="79"/>
      <c r="F176" s="79"/>
      <c r="G176" s="79"/>
      <c r="H176" s="79"/>
      <c r="I176" s="79"/>
      <c r="J176" s="79"/>
      <c r="K176" s="79"/>
      <c r="L176" s="47">
        <f t="shared" si="71"/>
        <v>312500</v>
      </c>
      <c r="M176" s="79">
        <v>156250</v>
      </c>
      <c r="N176" s="79"/>
      <c r="O176" s="47">
        <f t="shared" si="72"/>
        <v>156250</v>
      </c>
      <c r="P176" s="79"/>
      <c r="Q176" s="80">
        <f t="shared" si="73"/>
        <v>156250</v>
      </c>
      <c r="R176" s="81">
        <v>0</v>
      </c>
    </row>
    <row r="177" spans="1:18" ht="178.5" x14ac:dyDescent="0.25">
      <c r="A177" s="78" t="s">
        <v>644</v>
      </c>
      <c r="B177" s="86" t="s">
        <v>653</v>
      </c>
      <c r="C177" s="79">
        <f>218524-72093</f>
        <v>146431</v>
      </c>
      <c r="D177" s="79"/>
      <c r="E177" s="79"/>
      <c r="F177" s="79"/>
      <c r="G177" s="79"/>
      <c r="H177" s="79"/>
      <c r="I177" s="79"/>
      <c r="J177" s="79"/>
      <c r="K177" s="79"/>
      <c r="L177" s="47">
        <f t="shared" si="71"/>
        <v>146431</v>
      </c>
      <c r="M177" s="79">
        <f>165449+115912</f>
        <v>281361</v>
      </c>
      <c r="N177" s="79"/>
      <c r="O177" s="47">
        <f t="shared" si="72"/>
        <v>281361</v>
      </c>
      <c r="P177" s="79"/>
      <c r="Q177" s="80">
        <f t="shared" si="73"/>
        <v>281361</v>
      </c>
      <c r="R177" s="81">
        <f>165449+5862</f>
        <v>171311</v>
      </c>
    </row>
    <row r="178" spans="1:18" ht="120" x14ac:dyDescent="0.25">
      <c r="A178" s="78" t="s">
        <v>644</v>
      </c>
      <c r="B178" s="71" t="s">
        <v>654</v>
      </c>
      <c r="C178" s="79"/>
      <c r="D178" s="79"/>
      <c r="E178" s="79"/>
      <c r="F178" s="79"/>
      <c r="G178" s="79"/>
      <c r="H178" s="79"/>
      <c r="I178" s="79"/>
      <c r="J178" s="79"/>
      <c r="K178" s="79"/>
      <c r="L178" s="47">
        <f t="shared" si="71"/>
        <v>0</v>
      </c>
      <c r="M178" s="79">
        <v>0</v>
      </c>
      <c r="N178" s="79">
        <v>0</v>
      </c>
      <c r="O178" s="47">
        <f t="shared" si="72"/>
        <v>0</v>
      </c>
      <c r="P178" s="79">
        <v>0</v>
      </c>
      <c r="Q178" s="80">
        <f t="shared" si="73"/>
        <v>0</v>
      </c>
      <c r="R178" s="81">
        <v>0</v>
      </c>
    </row>
    <row r="179" spans="1:18" ht="105" x14ac:dyDescent="0.25">
      <c r="A179" s="78" t="s">
        <v>644</v>
      </c>
      <c r="B179" s="71" t="s">
        <v>655</v>
      </c>
      <c r="C179" s="79"/>
      <c r="D179" s="79"/>
      <c r="E179" s="79"/>
      <c r="F179" s="79"/>
      <c r="G179" s="79"/>
      <c r="H179" s="79"/>
      <c r="I179" s="79"/>
      <c r="J179" s="79"/>
      <c r="K179" s="79"/>
      <c r="L179" s="47">
        <f t="shared" si="71"/>
        <v>0</v>
      </c>
      <c r="M179" s="79"/>
      <c r="N179" s="79"/>
      <c r="O179" s="47">
        <f t="shared" si="72"/>
        <v>0</v>
      </c>
      <c r="P179" s="79"/>
      <c r="Q179" s="80">
        <f t="shared" si="73"/>
        <v>0</v>
      </c>
      <c r="R179" s="81"/>
    </row>
    <row r="180" spans="1:18" ht="390" x14ac:dyDescent="0.25">
      <c r="A180" s="78" t="s">
        <v>644</v>
      </c>
      <c r="B180" s="71" t="s">
        <v>656</v>
      </c>
      <c r="C180" s="79"/>
      <c r="D180" s="79"/>
      <c r="E180" s="79"/>
      <c r="F180" s="79">
        <v>185938</v>
      </c>
      <c r="G180" s="79">
        <v>87977</v>
      </c>
      <c r="H180" s="79"/>
      <c r="I180" s="79"/>
      <c r="J180" s="79"/>
      <c r="K180" s="79"/>
      <c r="L180" s="47">
        <f t="shared" si="71"/>
        <v>273915</v>
      </c>
      <c r="M180" s="79"/>
      <c r="N180" s="79"/>
      <c r="O180" s="47">
        <f t="shared" si="72"/>
        <v>0</v>
      </c>
      <c r="P180" s="79"/>
      <c r="Q180" s="80">
        <f t="shared" si="73"/>
        <v>0</v>
      </c>
      <c r="R180" s="81"/>
    </row>
    <row r="181" spans="1:18" ht="285" x14ac:dyDescent="0.25">
      <c r="A181" s="78" t="s">
        <v>644</v>
      </c>
      <c r="B181" s="71" t="s">
        <v>657</v>
      </c>
      <c r="C181" s="79"/>
      <c r="D181" s="79"/>
      <c r="E181" s="79">
        <v>19639147.18</v>
      </c>
      <c r="F181" s="79"/>
      <c r="G181" s="79"/>
      <c r="H181" s="79"/>
      <c r="I181" s="79"/>
      <c r="J181" s="79"/>
      <c r="K181" s="79"/>
      <c r="L181" s="47">
        <f t="shared" si="71"/>
        <v>19639147.18</v>
      </c>
      <c r="M181" s="79"/>
      <c r="N181" s="79"/>
      <c r="O181" s="47">
        <f t="shared" si="72"/>
        <v>0</v>
      </c>
      <c r="P181" s="79"/>
      <c r="Q181" s="80">
        <f t="shared" si="73"/>
        <v>0</v>
      </c>
      <c r="R181" s="81"/>
    </row>
    <row r="182" spans="1:18" ht="150" x14ac:dyDescent="0.25">
      <c r="A182" s="78" t="s">
        <v>644</v>
      </c>
      <c r="B182" s="71" t="s">
        <v>658</v>
      </c>
      <c r="C182" s="79"/>
      <c r="D182" s="79"/>
      <c r="E182" s="79"/>
      <c r="F182" s="79"/>
      <c r="G182" s="79"/>
      <c r="H182" s="79"/>
      <c r="I182" s="79"/>
      <c r="J182" s="79"/>
      <c r="K182" s="79"/>
      <c r="L182" s="47">
        <f t="shared" si="71"/>
        <v>0</v>
      </c>
      <c r="M182" s="79"/>
      <c r="N182" s="79"/>
      <c r="O182" s="47">
        <f t="shared" si="72"/>
        <v>0</v>
      </c>
      <c r="P182" s="79"/>
      <c r="Q182" s="80">
        <f t="shared" si="73"/>
        <v>0</v>
      </c>
      <c r="R182" s="81"/>
    </row>
    <row r="183" spans="1:18" ht="120" x14ac:dyDescent="0.25">
      <c r="A183" s="78" t="s">
        <v>644</v>
      </c>
      <c r="B183" s="71" t="s">
        <v>659</v>
      </c>
      <c r="C183" s="79">
        <v>0</v>
      </c>
      <c r="D183" s="79">
        <v>0</v>
      </c>
      <c r="E183" s="79">
        <v>0</v>
      </c>
      <c r="F183" s="79">
        <v>0</v>
      </c>
      <c r="G183" s="79">
        <v>2301750</v>
      </c>
      <c r="H183" s="79"/>
      <c r="I183" s="79"/>
      <c r="J183" s="79"/>
      <c r="K183" s="79"/>
      <c r="L183" s="47">
        <f t="shared" si="71"/>
        <v>2301750</v>
      </c>
      <c r="M183" s="79"/>
      <c r="N183" s="79"/>
      <c r="O183" s="47">
        <f t="shared" si="72"/>
        <v>0</v>
      </c>
      <c r="P183" s="79"/>
      <c r="Q183" s="80">
        <f t="shared" si="73"/>
        <v>0</v>
      </c>
      <c r="R183" s="81"/>
    </row>
    <row r="184" spans="1:18" ht="75" x14ac:dyDescent="0.25">
      <c r="A184" s="77" t="s">
        <v>660</v>
      </c>
      <c r="B184" s="65" t="s">
        <v>661</v>
      </c>
      <c r="C184" s="74">
        <f t="shared" ref="C184:I184" si="86">C185+C197+C201+C193+C195+C199+C203</f>
        <v>162049319.22</v>
      </c>
      <c r="D184" s="74">
        <f t="shared" si="86"/>
        <v>0</v>
      </c>
      <c r="E184" s="74">
        <f t="shared" si="86"/>
        <v>1178958</v>
      </c>
      <c r="F184" s="74">
        <f t="shared" si="86"/>
        <v>0</v>
      </c>
      <c r="G184" s="74">
        <f t="shared" si="86"/>
        <v>3662609.21</v>
      </c>
      <c r="H184" s="74">
        <f t="shared" si="86"/>
        <v>16093077</v>
      </c>
      <c r="I184" s="74">
        <f t="shared" si="86"/>
        <v>0</v>
      </c>
      <c r="J184" s="74">
        <f>J185+J197+J201+J193+J195+J199+J203</f>
        <v>0</v>
      </c>
      <c r="K184" s="74">
        <f>K185+K197+K201+K193+K195+K199+K203</f>
        <v>3231885</v>
      </c>
      <c r="L184" s="47">
        <f t="shared" si="71"/>
        <v>186215848.43000001</v>
      </c>
      <c r="M184" s="74">
        <f>M185+M197+M201+M193+M195+M199+M203</f>
        <v>150185601.22</v>
      </c>
      <c r="N184" s="74">
        <f>N185+N197+N201+N193+N195+N199+N203</f>
        <v>0</v>
      </c>
      <c r="O184" s="47">
        <f t="shared" si="72"/>
        <v>150185601.22</v>
      </c>
      <c r="P184" s="74">
        <f>P185+P197+P201+P193+P195+P199+P203</f>
        <v>0</v>
      </c>
      <c r="Q184" s="75">
        <f t="shared" si="73"/>
        <v>150185601.22</v>
      </c>
      <c r="R184" s="76">
        <f>R185+R197+R201+R193+R195+R199+R203</f>
        <v>152571936.22</v>
      </c>
    </row>
    <row r="185" spans="1:18" ht="135" x14ac:dyDescent="0.25">
      <c r="A185" s="77" t="s">
        <v>662</v>
      </c>
      <c r="B185" s="65" t="s">
        <v>663</v>
      </c>
      <c r="C185" s="74">
        <f t="shared" ref="C185:K185" si="87">C186</f>
        <v>149861169.22</v>
      </c>
      <c r="D185" s="74">
        <f t="shared" si="87"/>
        <v>0</v>
      </c>
      <c r="E185" s="74">
        <f t="shared" si="87"/>
        <v>0</v>
      </c>
      <c r="F185" s="74">
        <f t="shared" si="87"/>
        <v>0</v>
      </c>
      <c r="G185" s="74">
        <f t="shared" si="87"/>
        <v>-2889543.45</v>
      </c>
      <c r="H185" s="74">
        <f t="shared" si="87"/>
        <v>4450593</v>
      </c>
      <c r="I185" s="74">
        <f t="shared" si="87"/>
        <v>0</v>
      </c>
      <c r="J185" s="74">
        <f t="shared" si="87"/>
        <v>0</v>
      </c>
      <c r="K185" s="74">
        <f t="shared" si="87"/>
        <v>3877349</v>
      </c>
      <c r="L185" s="47">
        <f t="shared" si="71"/>
        <v>155299567.77000001</v>
      </c>
      <c r="M185" s="74">
        <f>M186</f>
        <v>138039902.22</v>
      </c>
      <c r="N185" s="74">
        <f>N186</f>
        <v>0</v>
      </c>
      <c r="O185" s="47">
        <f t="shared" si="72"/>
        <v>138039902.22</v>
      </c>
      <c r="P185" s="74">
        <f>P186</f>
        <v>0</v>
      </c>
      <c r="Q185" s="75">
        <f t="shared" si="73"/>
        <v>138039902.22</v>
      </c>
      <c r="R185" s="76">
        <f>R186</f>
        <v>140393402.22</v>
      </c>
    </row>
    <row r="186" spans="1:18" ht="150" x14ac:dyDescent="0.25">
      <c r="A186" s="77" t="s">
        <v>664</v>
      </c>
      <c r="B186" s="65" t="s">
        <v>665</v>
      </c>
      <c r="C186" s="74">
        <f t="shared" ref="C186:I186" si="88">C187+C188+C189+C190+C191+C192</f>
        <v>149861169.22</v>
      </c>
      <c r="D186" s="74">
        <f t="shared" si="88"/>
        <v>0</v>
      </c>
      <c r="E186" s="74">
        <f t="shared" si="88"/>
        <v>0</v>
      </c>
      <c r="F186" s="74">
        <f t="shared" si="88"/>
        <v>0</v>
      </c>
      <c r="G186" s="74">
        <f t="shared" si="88"/>
        <v>-2889543.45</v>
      </c>
      <c r="H186" s="74">
        <f t="shared" si="88"/>
        <v>4450593</v>
      </c>
      <c r="I186" s="74">
        <f t="shared" si="88"/>
        <v>0</v>
      </c>
      <c r="J186" s="74">
        <f>J187+J188+J189+J190+J191+J192</f>
        <v>0</v>
      </c>
      <c r="K186" s="74">
        <f>K187+K188+K189+K190+K191+K192</f>
        <v>3877349</v>
      </c>
      <c r="L186" s="47">
        <f t="shared" si="71"/>
        <v>155299567.77000001</v>
      </c>
      <c r="M186" s="74">
        <f>M187+M188+M189+M190+M191+M192</f>
        <v>138039902.22</v>
      </c>
      <c r="N186" s="74">
        <f>N187+N188+N189+N190+N191+N192</f>
        <v>0</v>
      </c>
      <c r="O186" s="47">
        <f t="shared" si="72"/>
        <v>138039902.22</v>
      </c>
      <c r="P186" s="74">
        <f>P187+P188+P189+P190+P191+P192</f>
        <v>0</v>
      </c>
      <c r="Q186" s="75">
        <f t="shared" si="73"/>
        <v>138039902.22</v>
      </c>
      <c r="R186" s="76">
        <f>R187+R188+R189+R190+R191+R192</f>
        <v>140393402.22</v>
      </c>
    </row>
    <row r="187" spans="1:18" ht="409.5" x14ac:dyDescent="0.25">
      <c r="A187" s="78" t="s">
        <v>664</v>
      </c>
      <c r="B187" s="71" t="s">
        <v>666</v>
      </c>
      <c r="C187" s="74">
        <v>492441.22</v>
      </c>
      <c r="D187" s="74"/>
      <c r="E187" s="74"/>
      <c r="F187" s="74"/>
      <c r="G187" s="74">
        <v>342556.55</v>
      </c>
      <c r="H187" s="74"/>
      <c r="I187" s="74"/>
      <c r="J187" s="74"/>
      <c r="K187" s="74"/>
      <c r="L187" s="47">
        <f t="shared" si="71"/>
        <v>834997.77</v>
      </c>
      <c r="M187" s="74">
        <v>492441.22</v>
      </c>
      <c r="N187" s="74"/>
      <c r="O187" s="47">
        <f t="shared" si="72"/>
        <v>492441.22</v>
      </c>
      <c r="P187" s="74"/>
      <c r="Q187" s="75">
        <f t="shared" si="73"/>
        <v>492441.22</v>
      </c>
      <c r="R187" s="76">
        <v>492441.22</v>
      </c>
    </row>
    <row r="188" spans="1:18" ht="105" x14ac:dyDescent="0.25">
      <c r="A188" s="78" t="s">
        <v>664</v>
      </c>
      <c r="B188" s="71" t="s">
        <v>667</v>
      </c>
      <c r="C188" s="74">
        <v>131923088</v>
      </c>
      <c r="D188" s="74"/>
      <c r="E188" s="74"/>
      <c r="F188" s="74"/>
      <c r="G188" s="74"/>
      <c r="H188" s="74">
        <v>5511693</v>
      </c>
      <c r="I188" s="74"/>
      <c r="J188" s="74"/>
      <c r="K188" s="74">
        <v>3877349</v>
      </c>
      <c r="L188" s="47">
        <f t="shared" si="71"/>
        <v>141312130</v>
      </c>
      <c r="M188" s="74">
        <v>118018721</v>
      </c>
      <c r="N188" s="74"/>
      <c r="O188" s="47">
        <f t="shared" si="72"/>
        <v>118018721</v>
      </c>
      <c r="P188" s="74"/>
      <c r="Q188" s="75">
        <f t="shared" si="73"/>
        <v>118018721</v>
      </c>
      <c r="R188" s="76">
        <v>118018721</v>
      </c>
    </row>
    <row r="189" spans="1:18" ht="195" x14ac:dyDescent="0.25">
      <c r="A189" s="78" t="s">
        <v>664</v>
      </c>
      <c r="B189" s="71" t="s">
        <v>668</v>
      </c>
      <c r="C189" s="74">
        <v>266800</v>
      </c>
      <c r="D189" s="74"/>
      <c r="E189" s="74"/>
      <c r="F189" s="74"/>
      <c r="G189" s="74"/>
      <c r="H189" s="74"/>
      <c r="I189" s="74"/>
      <c r="J189" s="74"/>
      <c r="K189" s="74"/>
      <c r="L189" s="47">
        <f t="shared" si="71"/>
        <v>266800</v>
      </c>
      <c r="M189" s="74">
        <v>283600</v>
      </c>
      <c r="N189" s="74"/>
      <c r="O189" s="47">
        <f t="shared" si="72"/>
        <v>283600</v>
      </c>
      <c r="P189" s="74"/>
      <c r="Q189" s="75">
        <f t="shared" si="73"/>
        <v>283600</v>
      </c>
      <c r="R189" s="76">
        <v>306400</v>
      </c>
    </row>
    <row r="190" spans="1:18" ht="120" x14ac:dyDescent="0.25">
      <c r="A190" s="78" t="s">
        <v>664</v>
      </c>
      <c r="B190" s="71" t="s">
        <v>669</v>
      </c>
      <c r="C190" s="74">
        <v>15612100</v>
      </c>
      <c r="D190" s="74"/>
      <c r="E190" s="74"/>
      <c r="F190" s="74"/>
      <c r="G190" s="74">
        <v>-3232100</v>
      </c>
      <c r="H190" s="74">
        <v>-1061100</v>
      </c>
      <c r="I190" s="74"/>
      <c r="J190" s="74"/>
      <c r="K190" s="74"/>
      <c r="L190" s="47">
        <f t="shared" si="71"/>
        <v>11318900</v>
      </c>
      <c r="M190" s="74">
        <v>17678400</v>
      </c>
      <c r="N190" s="74"/>
      <c r="O190" s="47">
        <f t="shared" si="72"/>
        <v>17678400</v>
      </c>
      <c r="P190" s="74"/>
      <c r="Q190" s="75">
        <f t="shared" si="73"/>
        <v>17678400</v>
      </c>
      <c r="R190" s="76">
        <v>20009100</v>
      </c>
    </row>
    <row r="191" spans="1:18" ht="240" x14ac:dyDescent="0.25">
      <c r="A191" s="78" t="s">
        <v>664</v>
      </c>
      <c r="B191" s="71" t="s">
        <v>670</v>
      </c>
      <c r="C191" s="74">
        <v>261090</v>
      </c>
      <c r="D191" s="74"/>
      <c r="E191" s="74"/>
      <c r="F191" s="74"/>
      <c r="G191" s="74"/>
      <c r="H191" s="74"/>
      <c r="I191" s="74"/>
      <c r="J191" s="74"/>
      <c r="K191" s="74"/>
      <c r="L191" s="47">
        <f t="shared" si="71"/>
        <v>261090</v>
      </c>
      <c r="M191" s="74">
        <v>261090</v>
      </c>
      <c r="N191" s="74"/>
      <c r="O191" s="47">
        <f t="shared" si="72"/>
        <v>261090</v>
      </c>
      <c r="P191" s="74"/>
      <c r="Q191" s="75">
        <f t="shared" si="73"/>
        <v>261090</v>
      </c>
      <c r="R191" s="76">
        <v>261090</v>
      </c>
    </row>
    <row r="192" spans="1:18" ht="409.5" x14ac:dyDescent="0.25">
      <c r="A192" s="78" t="s">
        <v>664</v>
      </c>
      <c r="B192" s="71" t="s">
        <v>671</v>
      </c>
      <c r="C192" s="87">
        <v>1305650</v>
      </c>
      <c r="D192" s="87"/>
      <c r="E192" s="87"/>
      <c r="F192" s="87"/>
      <c r="G192" s="87"/>
      <c r="H192" s="87"/>
      <c r="I192" s="87"/>
      <c r="J192" s="87"/>
      <c r="K192" s="87"/>
      <c r="L192" s="47">
        <f t="shared" si="71"/>
        <v>1305650</v>
      </c>
      <c r="M192" s="87">
        <v>1305650</v>
      </c>
      <c r="N192" s="87"/>
      <c r="O192" s="47">
        <f t="shared" si="72"/>
        <v>1305650</v>
      </c>
      <c r="P192" s="87"/>
      <c r="Q192" s="88">
        <f t="shared" si="73"/>
        <v>1305650</v>
      </c>
      <c r="R192" s="89">
        <v>1305650</v>
      </c>
    </row>
    <row r="193" spans="1:18" ht="255" x14ac:dyDescent="0.25">
      <c r="A193" s="77" t="s">
        <v>672</v>
      </c>
      <c r="B193" s="65" t="s">
        <v>673</v>
      </c>
      <c r="C193" s="74">
        <f t="shared" ref="C193:K193" si="89">C194</f>
        <v>2133130</v>
      </c>
      <c r="D193" s="74">
        <f t="shared" si="89"/>
        <v>0</v>
      </c>
      <c r="E193" s="74">
        <f t="shared" si="89"/>
        <v>0</v>
      </c>
      <c r="F193" s="74">
        <f t="shared" si="89"/>
        <v>0</v>
      </c>
      <c r="G193" s="74">
        <f t="shared" si="89"/>
        <v>0</v>
      </c>
      <c r="H193" s="74">
        <f t="shared" si="89"/>
        <v>-560911</v>
      </c>
      <c r="I193" s="74">
        <f t="shared" si="89"/>
        <v>0</v>
      </c>
      <c r="J193" s="74">
        <f t="shared" si="89"/>
        <v>0</v>
      </c>
      <c r="K193" s="74">
        <f t="shared" si="89"/>
        <v>0</v>
      </c>
      <c r="L193" s="47">
        <f t="shared" si="71"/>
        <v>1572219</v>
      </c>
      <c r="M193" s="74">
        <f>M194</f>
        <v>2133130</v>
      </c>
      <c r="N193" s="74">
        <f>N194</f>
        <v>0</v>
      </c>
      <c r="O193" s="47">
        <f t="shared" si="72"/>
        <v>2133130</v>
      </c>
      <c r="P193" s="74">
        <f>P194</f>
        <v>0</v>
      </c>
      <c r="Q193" s="75">
        <f t="shared" si="73"/>
        <v>2133130</v>
      </c>
      <c r="R193" s="76">
        <f>R194</f>
        <v>2133130</v>
      </c>
    </row>
    <row r="194" spans="1:18" ht="300" x14ac:dyDescent="0.25">
      <c r="A194" s="78" t="s">
        <v>674</v>
      </c>
      <c r="B194" s="71" t="s">
        <v>675</v>
      </c>
      <c r="C194" s="79">
        <v>2133130</v>
      </c>
      <c r="D194" s="79"/>
      <c r="E194" s="79"/>
      <c r="F194" s="79"/>
      <c r="G194" s="79"/>
      <c r="H194" s="79">
        <v>-560911</v>
      </c>
      <c r="I194" s="79"/>
      <c r="J194" s="79"/>
      <c r="K194" s="79"/>
      <c r="L194" s="47">
        <f t="shared" si="71"/>
        <v>1572219</v>
      </c>
      <c r="M194" s="79">
        <v>2133130</v>
      </c>
      <c r="N194" s="79"/>
      <c r="O194" s="47">
        <f t="shared" si="72"/>
        <v>2133130</v>
      </c>
      <c r="P194" s="79"/>
      <c r="Q194" s="80">
        <f t="shared" si="73"/>
        <v>2133130</v>
      </c>
      <c r="R194" s="81">
        <v>2133130</v>
      </c>
    </row>
    <row r="195" spans="1:18" ht="225" x14ac:dyDescent="0.25">
      <c r="A195" s="77" t="s">
        <v>676</v>
      </c>
      <c r="B195" s="65" t="s">
        <v>677</v>
      </c>
      <c r="C195" s="74">
        <f>C196</f>
        <v>9026160</v>
      </c>
      <c r="D195" s="74">
        <f>D196</f>
        <v>0</v>
      </c>
      <c r="E195" s="74">
        <f>E196</f>
        <v>1178958</v>
      </c>
      <c r="F195" s="74"/>
      <c r="G195" s="74">
        <f>G196</f>
        <v>6552152.6600000001</v>
      </c>
      <c r="H195" s="74">
        <f>H196</f>
        <v>12148204</v>
      </c>
      <c r="I195" s="74">
        <f>I196</f>
        <v>0</v>
      </c>
      <c r="J195" s="74">
        <f>J196</f>
        <v>0</v>
      </c>
      <c r="K195" s="74">
        <f>K196</f>
        <v>-645464</v>
      </c>
      <c r="L195" s="47">
        <f t="shared" si="71"/>
        <v>28260010.66</v>
      </c>
      <c r="M195" s="74">
        <f>M196</f>
        <v>9026160</v>
      </c>
      <c r="N195" s="74">
        <f>N196</f>
        <v>0</v>
      </c>
      <c r="O195" s="47">
        <f t="shared" si="72"/>
        <v>9026160</v>
      </c>
      <c r="P195" s="74">
        <f>P196</f>
        <v>0</v>
      </c>
      <c r="Q195" s="75">
        <f t="shared" si="73"/>
        <v>9026160</v>
      </c>
      <c r="R195" s="76">
        <f>R196</f>
        <v>9026160</v>
      </c>
    </row>
    <row r="196" spans="1:18" ht="240" x14ac:dyDescent="0.25">
      <c r="A196" s="78" t="s">
        <v>678</v>
      </c>
      <c r="B196" s="71" t="s">
        <v>679</v>
      </c>
      <c r="C196" s="79">
        <v>9026160</v>
      </c>
      <c r="D196" s="79"/>
      <c r="E196" s="79">
        <v>1178958</v>
      </c>
      <c r="F196" s="79"/>
      <c r="G196" s="79">
        <v>6552152.6600000001</v>
      </c>
      <c r="H196" s="79">
        <v>12148204</v>
      </c>
      <c r="I196" s="79"/>
      <c r="J196" s="79"/>
      <c r="K196" s="79">
        <v>-645464</v>
      </c>
      <c r="L196" s="47">
        <f t="shared" si="71"/>
        <v>28260010.66</v>
      </c>
      <c r="M196" s="79">
        <v>9026160</v>
      </c>
      <c r="N196" s="79"/>
      <c r="O196" s="47">
        <f t="shared" si="72"/>
        <v>9026160</v>
      </c>
      <c r="P196" s="79"/>
      <c r="Q196" s="80">
        <f t="shared" si="73"/>
        <v>9026160</v>
      </c>
      <c r="R196" s="81">
        <v>9026160</v>
      </c>
    </row>
    <row r="197" spans="1:18" ht="165" x14ac:dyDescent="0.25">
      <c r="A197" s="77" t="s">
        <v>680</v>
      </c>
      <c r="B197" s="65" t="s">
        <v>681</v>
      </c>
      <c r="C197" s="74">
        <f t="shared" ref="C197:K197" si="90">C198</f>
        <v>950967</v>
      </c>
      <c r="D197" s="74">
        <f t="shared" si="90"/>
        <v>0</v>
      </c>
      <c r="E197" s="74">
        <f t="shared" si="90"/>
        <v>0</v>
      </c>
      <c r="F197" s="74">
        <f t="shared" si="90"/>
        <v>0</v>
      </c>
      <c r="G197" s="74">
        <f t="shared" si="90"/>
        <v>0</v>
      </c>
      <c r="H197" s="74">
        <f t="shared" si="90"/>
        <v>55191</v>
      </c>
      <c r="I197" s="74">
        <f t="shared" si="90"/>
        <v>0</v>
      </c>
      <c r="J197" s="74">
        <f t="shared" si="90"/>
        <v>0</v>
      </c>
      <c r="K197" s="74">
        <f t="shared" si="90"/>
        <v>0</v>
      </c>
      <c r="L197" s="47">
        <f t="shared" si="71"/>
        <v>1006158</v>
      </c>
      <c r="M197" s="74">
        <f>M198</f>
        <v>981753</v>
      </c>
      <c r="N197" s="74">
        <f>N198</f>
        <v>0</v>
      </c>
      <c r="O197" s="47">
        <f t="shared" si="72"/>
        <v>981753</v>
      </c>
      <c r="P197" s="74">
        <f>P198</f>
        <v>0</v>
      </c>
      <c r="Q197" s="75">
        <f t="shared" si="73"/>
        <v>981753</v>
      </c>
      <c r="R197" s="76">
        <f>R198</f>
        <v>1015107</v>
      </c>
    </row>
    <row r="198" spans="1:18" ht="195" x14ac:dyDescent="0.25">
      <c r="A198" s="78" t="s">
        <v>682</v>
      </c>
      <c r="B198" s="71" t="s">
        <v>683</v>
      </c>
      <c r="C198" s="79">
        <v>950967</v>
      </c>
      <c r="D198" s="79"/>
      <c r="E198" s="79"/>
      <c r="F198" s="79"/>
      <c r="G198" s="79"/>
      <c r="H198" s="79">
        <v>55191</v>
      </c>
      <c r="I198" s="79"/>
      <c r="J198" s="79"/>
      <c r="K198" s="79"/>
      <c r="L198" s="47">
        <f t="shared" si="71"/>
        <v>1006158</v>
      </c>
      <c r="M198" s="79">
        <v>981753</v>
      </c>
      <c r="N198" s="79"/>
      <c r="O198" s="47">
        <f t="shared" si="72"/>
        <v>981753</v>
      </c>
      <c r="P198" s="79"/>
      <c r="Q198" s="80">
        <f t="shared" si="73"/>
        <v>981753</v>
      </c>
      <c r="R198" s="81">
        <v>1015107</v>
      </c>
    </row>
    <row r="199" spans="1:18" ht="210" x14ac:dyDescent="0.25">
      <c r="A199" s="77" t="s">
        <v>684</v>
      </c>
      <c r="B199" s="65" t="s">
        <v>685</v>
      </c>
      <c r="C199" s="74">
        <f t="shared" ref="C199:K199" si="91">C200</f>
        <v>77893</v>
      </c>
      <c r="D199" s="74">
        <f t="shared" si="91"/>
        <v>0</v>
      </c>
      <c r="E199" s="74">
        <f t="shared" si="91"/>
        <v>0</v>
      </c>
      <c r="F199" s="74">
        <f t="shared" si="91"/>
        <v>0</v>
      </c>
      <c r="G199" s="74">
        <f t="shared" si="91"/>
        <v>0</v>
      </c>
      <c r="H199" s="74">
        <f t="shared" si="91"/>
        <v>0</v>
      </c>
      <c r="I199" s="74">
        <f t="shared" si="91"/>
        <v>0</v>
      </c>
      <c r="J199" s="74">
        <f t="shared" si="91"/>
        <v>0</v>
      </c>
      <c r="K199" s="74">
        <f t="shared" si="91"/>
        <v>0</v>
      </c>
      <c r="L199" s="47">
        <f t="shared" si="71"/>
        <v>77893</v>
      </c>
      <c r="M199" s="74">
        <f>M200</f>
        <v>4656</v>
      </c>
      <c r="N199" s="74">
        <f>N200</f>
        <v>0</v>
      </c>
      <c r="O199" s="47">
        <f t="shared" si="72"/>
        <v>4656</v>
      </c>
      <c r="P199" s="74">
        <f>P200</f>
        <v>0</v>
      </c>
      <c r="Q199" s="75">
        <f t="shared" si="73"/>
        <v>4656</v>
      </c>
      <c r="R199" s="76">
        <f>R200</f>
        <v>4137</v>
      </c>
    </row>
    <row r="200" spans="1:18" ht="240" x14ac:dyDescent="0.25">
      <c r="A200" s="78" t="s">
        <v>686</v>
      </c>
      <c r="B200" s="71" t="s">
        <v>687</v>
      </c>
      <c r="C200" s="79">
        <v>77893</v>
      </c>
      <c r="D200" s="79"/>
      <c r="E200" s="79"/>
      <c r="F200" s="79"/>
      <c r="G200" s="79"/>
      <c r="H200" s="79"/>
      <c r="I200" s="79"/>
      <c r="J200" s="79"/>
      <c r="K200" s="79"/>
      <c r="L200" s="47">
        <f t="shared" si="71"/>
        <v>77893</v>
      </c>
      <c r="M200" s="79">
        <v>4656</v>
      </c>
      <c r="N200" s="79"/>
      <c r="O200" s="47">
        <f t="shared" si="72"/>
        <v>4656</v>
      </c>
      <c r="P200" s="79"/>
      <c r="Q200" s="80">
        <f t="shared" si="73"/>
        <v>4656</v>
      </c>
      <c r="R200" s="81">
        <v>4137</v>
      </c>
    </row>
    <row r="201" spans="1:18" ht="150" x14ac:dyDescent="0.25">
      <c r="A201" s="77" t="s">
        <v>688</v>
      </c>
      <c r="B201" s="65" t="s">
        <v>689</v>
      </c>
      <c r="C201" s="74">
        <f t="shared" ref="C201:K201" si="92">C202</f>
        <v>0</v>
      </c>
      <c r="D201" s="74">
        <f t="shared" si="92"/>
        <v>0</v>
      </c>
      <c r="E201" s="74">
        <f t="shared" si="92"/>
        <v>0</v>
      </c>
      <c r="F201" s="74">
        <f t="shared" si="92"/>
        <v>0</v>
      </c>
      <c r="G201" s="74">
        <f t="shared" si="92"/>
        <v>0</v>
      </c>
      <c r="H201" s="74">
        <f t="shared" si="92"/>
        <v>0</v>
      </c>
      <c r="I201" s="74">
        <f t="shared" si="92"/>
        <v>0</v>
      </c>
      <c r="J201" s="74">
        <f t="shared" si="92"/>
        <v>0</v>
      </c>
      <c r="K201" s="74">
        <f t="shared" si="92"/>
        <v>0</v>
      </c>
      <c r="L201" s="47">
        <f t="shared" si="71"/>
        <v>0</v>
      </c>
      <c r="M201" s="74">
        <f>M202</f>
        <v>0</v>
      </c>
      <c r="N201" s="74">
        <f>N202</f>
        <v>0</v>
      </c>
      <c r="O201" s="47">
        <f t="shared" si="72"/>
        <v>0</v>
      </c>
      <c r="P201" s="74">
        <f>P202</f>
        <v>0</v>
      </c>
      <c r="Q201" s="75">
        <f t="shared" si="73"/>
        <v>0</v>
      </c>
      <c r="R201" s="76">
        <f>R202</f>
        <v>0</v>
      </c>
    </row>
    <row r="202" spans="1:18" ht="180" x14ac:dyDescent="0.25">
      <c r="A202" s="78" t="s">
        <v>690</v>
      </c>
      <c r="B202" s="71" t="s">
        <v>691</v>
      </c>
      <c r="C202" s="79">
        <v>0</v>
      </c>
      <c r="D202" s="79">
        <v>0</v>
      </c>
      <c r="E202" s="79">
        <v>0</v>
      </c>
      <c r="F202" s="79">
        <v>0</v>
      </c>
      <c r="G202" s="79">
        <v>0</v>
      </c>
      <c r="H202" s="79">
        <v>0</v>
      </c>
      <c r="I202" s="79">
        <v>0</v>
      </c>
      <c r="J202" s="79">
        <v>0</v>
      </c>
      <c r="K202" s="79">
        <v>0</v>
      </c>
      <c r="L202" s="47">
        <f t="shared" si="71"/>
        <v>0</v>
      </c>
      <c r="M202" s="79">
        <v>0</v>
      </c>
      <c r="N202" s="79">
        <v>0</v>
      </c>
      <c r="O202" s="47">
        <f t="shared" si="72"/>
        <v>0</v>
      </c>
      <c r="P202" s="79">
        <v>0</v>
      </c>
      <c r="Q202" s="80">
        <f t="shared" si="73"/>
        <v>0</v>
      </c>
      <c r="R202" s="81">
        <v>0</v>
      </c>
    </row>
    <row r="203" spans="1:18" ht="135" x14ac:dyDescent="0.25">
      <c r="A203" s="77" t="s">
        <v>692</v>
      </c>
      <c r="B203" s="65" t="s">
        <v>693</v>
      </c>
      <c r="C203" s="79">
        <f t="shared" ref="C203:K203" si="93">C204</f>
        <v>0</v>
      </c>
      <c r="D203" s="79">
        <f t="shared" si="93"/>
        <v>0</v>
      </c>
      <c r="E203" s="79">
        <f t="shared" si="93"/>
        <v>0</v>
      </c>
      <c r="F203" s="79">
        <f t="shared" si="93"/>
        <v>0</v>
      </c>
      <c r="G203" s="79">
        <f t="shared" si="93"/>
        <v>0</v>
      </c>
      <c r="H203" s="79">
        <f t="shared" si="93"/>
        <v>0</v>
      </c>
      <c r="I203" s="79">
        <f t="shared" si="93"/>
        <v>0</v>
      </c>
      <c r="J203" s="79">
        <f t="shared" si="93"/>
        <v>0</v>
      </c>
      <c r="K203" s="79">
        <f t="shared" si="93"/>
        <v>0</v>
      </c>
      <c r="L203" s="47">
        <f t="shared" si="71"/>
        <v>0</v>
      </c>
      <c r="M203" s="79">
        <f>M204</f>
        <v>0</v>
      </c>
      <c r="N203" s="79">
        <f>N204</f>
        <v>0</v>
      </c>
      <c r="O203" s="47">
        <f t="shared" si="72"/>
        <v>0</v>
      </c>
      <c r="P203" s="79">
        <f>P204</f>
        <v>0</v>
      </c>
      <c r="Q203" s="80">
        <f t="shared" si="73"/>
        <v>0</v>
      </c>
      <c r="R203" s="81">
        <f>R204</f>
        <v>0</v>
      </c>
    </row>
    <row r="204" spans="1:18" ht="120" x14ac:dyDescent="0.25">
      <c r="A204" s="78" t="s">
        <v>694</v>
      </c>
      <c r="B204" s="71" t="s">
        <v>695</v>
      </c>
      <c r="C204" s="79">
        <v>0</v>
      </c>
      <c r="D204" s="79">
        <v>0</v>
      </c>
      <c r="E204" s="79">
        <v>0</v>
      </c>
      <c r="F204" s="79">
        <v>0</v>
      </c>
      <c r="G204" s="79">
        <v>0</v>
      </c>
      <c r="H204" s="79">
        <v>0</v>
      </c>
      <c r="I204" s="79">
        <v>0</v>
      </c>
      <c r="J204" s="79">
        <v>0</v>
      </c>
      <c r="K204" s="79">
        <v>0</v>
      </c>
      <c r="L204" s="47">
        <f t="shared" si="71"/>
        <v>0</v>
      </c>
      <c r="M204" s="79">
        <v>0</v>
      </c>
      <c r="N204" s="79">
        <v>0</v>
      </c>
      <c r="O204" s="47">
        <f t="shared" si="72"/>
        <v>0</v>
      </c>
      <c r="P204" s="79">
        <v>0</v>
      </c>
      <c r="Q204" s="80">
        <f t="shared" si="73"/>
        <v>0</v>
      </c>
      <c r="R204" s="81">
        <v>0</v>
      </c>
    </row>
    <row r="205" spans="1:18" ht="45" x14ac:dyDescent="0.25">
      <c r="A205" s="99" t="s">
        <v>696</v>
      </c>
      <c r="B205" s="106" t="s">
        <v>697</v>
      </c>
      <c r="C205" s="74">
        <f>C210+C208</f>
        <v>6327720</v>
      </c>
      <c r="D205" s="74">
        <f>D210+D208</f>
        <v>0</v>
      </c>
      <c r="E205" s="74">
        <f>E210+E208</f>
        <v>0</v>
      </c>
      <c r="F205" s="74">
        <f>F210+F208</f>
        <v>0</v>
      </c>
      <c r="G205" s="74">
        <f>G210+G208+G212</f>
        <v>740937</v>
      </c>
      <c r="H205" s="74">
        <f>H210+H208+H212</f>
        <v>0</v>
      </c>
      <c r="I205" s="74">
        <f>I210+I208+I212</f>
        <v>0</v>
      </c>
      <c r="J205" s="74">
        <f>J210+J208+J212</f>
        <v>0</v>
      </c>
      <c r="K205" s="74">
        <f>K210+K208+K212+K206</f>
        <v>149921.74</v>
      </c>
      <c r="L205" s="47">
        <f t="shared" si="71"/>
        <v>7218578.7400000002</v>
      </c>
      <c r="M205" s="74">
        <f>M210+M208</f>
        <v>6093360</v>
      </c>
      <c r="N205" s="74">
        <f>N210+N208</f>
        <v>0</v>
      </c>
      <c r="O205" s="47">
        <f t="shared" si="72"/>
        <v>6093360</v>
      </c>
      <c r="P205" s="74">
        <f>P210+P208</f>
        <v>0</v>
      </c>
      <c r="Q205" s="75">
        <f t="shared" si="73"/>
        <v>6093360</v>
      </c>
      <c r="R205" s="76">
        <f>R210+R208</f>
        <v>6093360</v>
      </c>
    </row>
    <row r="206" spans="1:18" ht="255" x14ac:dyDescent="0.25">
      <c r="A206" s="90" t="s">
        <v>698</v>
      </c>
      <c r="B206" s="91" t="s">
        <v>699</v>
      </c>
      <c r="C206" s="74"/>
      <c r="D206" s="74"/>
      <c r="E206" s="74"/>
      <c r="F206" s="74"/>
      <c r="G206" s="74"/>
      <c r="H206" s="74"/>
      <c r="I206" s="74"/>
      <c r="J206" s="74"/>
      <c r="K206" s="74">
        <f>K207</f>
        <v>408921.74</v>
      </c>
      <c r="L206" s="47">
        <f t="shared" si="71"/>
        <v>408921.74</v>
      </c>
      <c r="M206" s="74"/>
      <c r="N206" s="74"/>
      <c r="O206" s="47"/>
      <c r="P206" s="74"/>
      <c r="Q206" s="75"/>
      <c r="R206" s="76"/>
    </row>
    <row r="207" spans="1:18" ht="270" x14ac:dyDescent="0.25">
      <c r="A207" s="78" t="s">
        <v>700</v>
      </c>
      <c r="B207" s="92" t="s">
        <v>701</v>
      </c>
      <c r="C207" s="74"/>
      <c r="D207" s="74"/>
      <c r="E207" s="74"/>
      <c r="F207" s="74"/>
      <c r="G207" s="74"/>
      <c r="H207" s="74"/>
      <c r="I207" s="74"/>
      <c r="J207" s="74"/>
      <c r="K207" s="74">
        <v>408921.74</v>
      </c>
      <c r="L207" s="47">
        <f t="shared" si="71"/>
        <v>408921.74</v>
      </c>
      <c r="M207" s="74"/>
      <c r="N207" s="74"/>
      <c r="O207" s="47"/>
      <c r="P207" s="74"/>
      <c r="Q207" s="75"/>
      <c r="R207" s="76"/>
    </row>
    <row r="208" spans="1:18" ht="225" x14ac:dyDescent="0.25">
      <c r="A208" s="90" t="s">
        <v>702</v>
      </c>
      <c r="B208" s="91" t="s">
        <v>703</v>
      </c>
      <c r="C208" s="79">
        <f t="shared" ref="C208:K208" si="94">C209</f>
        <v>6327720</v>
      </c>
      <c r="D208" s="79">
        <f t="shared" si="94"/>
        <v>0</v>
      </c>
      <c r="E208" s="79">
        <f t="shared" si="94"/>
        <v>0</v>
      </c>
      <c r="F208" s="79">
        <f t="shared" si="94"/>
        <v>0</v>
      </c>
      <c r="G208" s="79">
        <f t="shared" si="94"/>
        <v>0</v>
      </c>
      <c r="H208" s="79">
        <f t="shared" si="94"/>
        <v>0</v>
      </c>
      <c r="I208" s="79">
        <f t="shared" si="94"/>
        <v>0</v>
      </c>
      <c r="J208" s="79">
        <f t="shared" si="94"/>
        <v>0</v>
      </c>
      <c r="K208" s="79">
        <f t="shared" si="94"/>
        <v>-259000</v>
      </c>
      <c r="L208" s="47">
        <f t="shared" si="71"/>
        <v>6068720</v>
      </c>
      <c r="M208" s="79">
        <f>M209</f>
        <v>6093360</v>
      </c>
      <c r="N208" s="79">
        <f>N209</f>
        <v>0</v>
      </c>
      <c r="O208" s="47">
        <f t="shared" si="72"/>
        <v>6093360</v>
      </c>
      <c r="P208" s="79">
        <f>P209</f>
        <v>0</v>
      </c>
      <c r="Q208" s="80">
        <f t="shared" si="73"/>
        <v>6093360</v>
      </c>
      <c r="R208" s="81">
        <f>R209</f>
        <v>6093360</v>
      </c>
    </row>
    <row r="209" spans="1:18" ht="240" x14ac:dyDescent="0.25">
      <c r="A209" s="78" t="s">
        <v>704</v>
      </c>
      <c r="B209" s="92" t="s">
        <v>705</v>
      </c>
      <c r="C209" s="79">
        <v>6327720</v>
      </c>
      <c r="D209" s="79"/>
      <c r="E209" s="79"/>
      <c r="F209" s="79"/>
      <c r="G209" s="79"/>
      <c r="H209" s="79"/>
      <c r="I209" s="79"/>
      <c r="J209" s="79"/>
      <c r="K209" s="79">
        <v>-259000</v>
      </c>
      <c r="L209" s="47">
        <f t="shared" si="71"/>
        <v>6068720</v>
      </c>
      <c r="M209" s="79">
        <v>6093360</v>
      </c>
      <c r="N209" s="79"/>
      <c r="O209" s="47">
        <f t="shared" si="72"/>
        <v>6093360</v>
      </c>
      <c r="P209" s="79"/>
      <c r="Q209" s="80">
        <f t="shared" si="73"/>
        <v>6093360</v>
      </c>
      <c r="R209" s="81">
        <v>6093360</v>
      </c>
    </row>
    <row r="210" spans="1:18" ht="120" hidden="1" x14ac:dyDescent="0.25">
      <c r="A210" s="90" t="s">
        <v>706</v>
      </c>
      <c r="B210" s="91" t="s">
        <v>707</v>
      </c>
      <c r="C210" s="93">
        <f t="shared" ref="C210:K210" si="95">C211</f>
        <v>0</v>
      </c>
      <c r="D210" s="93">
        <f t="shared" si="95"/>
        <v>0</v>
      </c>
      <c r="E210" s="93">
        <f t="shared" si="95"/>
        <v>0</v>
      </c>
      <c r="F210" s="93">
        <f t="shared" si="95"/>
        <v>0</v>
      </c>
      <c r="G210" s="93">
        <f t="shared" si="95"/>
        <v>0</v>
      </c>
      <c r="H210" s="93">
        <f t="shared" si="95"/>
        <v>0</v>
      </c>
      <c r="I210" s="93">
        <f t="shared" si="95"/>
        <v>0</v>
      </c>
      <c r="J210" s="93">
        <f t="shared" si="95"/>
        <v>0</v>
      </c>
      <c r="K210" s="93">
        <f t="shared" si="95"/>
        <v>0</v>
      </c>
      <c r="L210" s="47">
        <f t="shared" si="71"/>
        <v>0</v>
      </c>
      <c r="M210" s="93">
        <f>M211</f>
        <v>0</v>
      </c>
      <c r="N210" s="93">
        <f>N211</f>
        <v>0</v>
      </c>
      <c r="O210" s="47">
        <f t="shared" si="72"/>
        <v>0</v>
      </c>
      <c r="P210" s="93">
        <f>P211</f>
        <v>0</v>
      </c>
      <c r="Q210" s="94">
        <f t="shared" si="73"/>
        <v>0</v>
      </c>
      <c r="R210" s="95">
        <f>R211</f>
        <v>0</v>
      </c>
    </row>
    <row r="211" spans="1:18" ht="135" hidden="1" x14ac:dyDescent="0.25">
      <c r="A211" s="78" t="s">
        <v>708</v>
      </c>
      <c r="B211" s="71" t="s">
        <v>709</v>
      </c>
      <c r="C211" s="96">
        <v>0</v>
      </c>
      <c r="D211" s="96">
        <v>0</v>
      </c>
      <c r="E211" s="96">
        <v>0</v>
      </c>
      <c r="F211" s="96">
        <v>0</v>
      </c>
      <c r="G211" s="96">
        <v>0</v>
      </c>
      <c r="H211" s="96">
        <v>0</v>
      </c>
      <c r="I211" s="96">
        <v>0</v>
      </c>
      <c r="J211" s="96">
        <v>0</v>
      </c>
      <c r="K211" s="96">
        <v>0</v>
      </c>
      <c r="L211" s="47">
        <f t="shared" ref="L211:L220" si="96">SUM(C211:K211)</f>
        <v>0</v>
      </c>
      <c r="M211" s="96">
        <v>0</v>
      </c>
      <c r="N211" s="96">
        <v>0</v>
      </c>
      <c r="O211" s="47">
        <f t="shared" ref="O211:O220" si="97">SUM(M211:N211)</f>
        <v>0</v>
      </c>
      <c r="P211" s="96">
        <v>0</v>
      </c>
      <c r="Q211" s="97">
        <f t="shared" ref="Q211:Q220" si="98">SUM(O211:P211)</f>
        <v>0</v>
      </c>
      <c r="R211" s="98">
        <v>0</v>
      </c>
    </row>
    <row r="212" spans="1:18" ht="75" x14ac:dyDescent="0.25">
      <c r="A212" s="90" t="s">
        <v>710</v>
      </c>
      <c r="B212" s="91" t="s">
        <v>711</v>
      </c>
      <c r="C212" s="96"/>
      <c r="D212" s="96"/>
      <c r="E212" s="96"/>
      <c r="F212" s="96"/>
      <c r="G212" s="79">
        <f>G213</f>
        <v>740937</v>
      </c>
      <c r="H212" s="79">
        <f>H213</f>
        <v>0</v>
      </c>
      <c r="I212" s="79">
        <f>I213</f>
        <v>0</v>
      </c>
      <c r="J212" s="79">
        <f>J213</f>
        <v>0</v>
      </c>
      <c r="K212" s="79">
        <f>K213</f>
        <v>0</v>
      </c>
      <c r="L212" s="47">
        <f t="shared" si="96"/>
        <v>740937</v>
      </c>
      <c r="M212" s="96"/>
      <c r="N212" s="96"/>
      <c r="O212" s="47">
        <f t="shared" si="97"/>
        <v>0</v>
      </c>
      <c r="P212" s="96"/>
      <c r="Q212" s="97">
        <f t="shared" si="98"/>
        <v>0</v>
      </c>
      <c r="R212" s="98"/>
    </row>
    <row r="213" spans="1:18" ht="90" x14ac:dyDescent="0.25">
      <c r="A213" s="78" t="s">
        <v>712</v>
      </c>
      <c r="B213" s="92" t="s">
        <v>713</v>
      </c>
      <c r="C213" s="96"/>
      <c r="D213" s="96"/>
      <c r="E213" s="96"/>
      <c r="F213" s="96"/>
      <c r="G213" s="79">
        <f>385937+355000</f>
        <v>740937</v>
      </c>
      <c r="H213" s="79"/>
      <c r="I213" s="79"/>
      <c r="J213" s="79"/>
      <c r="K213" s="79"/>
      <c r="L213" s="47">
        <f t="shared" si="96"/>
        <v>740937</v>
      </c>
      <c r="M213" s="96"/>
      <c r="N213" s="96"/>
      <c r="O213" s="47">
        <f t="shared" si="97"/>
        <v>0</v>
      </c>
      <c r="P213" s="96"/>
      <c r="Q213" s="97">
        <f t="shared" si="98"/>
        <v>0</v>
      </c>
      <c r="R213" s="98"/>
    </row>
    <row r="214" spans="1:18" ht="45" x14ac:dyDescent="0.25">
      <c r="A214" s="107" t="s">
        <v>714</v>
      </c>
      <c r="B214" s="65" t="s">
        <v>715</v>
      </c>
      <c r="C214" s="108">
        <f t="shared" ref="C214:K215" si="99">C215</f>
        <v>0</v>
      </c>
      <c r="D214" s="108">
        <f t="shared" si="99"/>
        <v>0</v>
      </c>
      <c r="E214" s="108">
        <f t="shared" si="99"/>
        <v>128386.4</v>
      </c>
      <c r="F214" s="108">
        <f t="shared" si="99"/>
        <v>0</v>
      </c>
      <c r="G214" s="108">
        <f t="shared" si="99"/>
        <v>0</v>
      </c>
      <c r="H214" s="108">
        <f t="shared" si="99"/>
        <v>0</v>
      </c>
      <c r="I214" s="108">
        <f t="shared" si="99"/>
        <v>-4761.17</v>
      </c>
      <c r="J214" s="108">
        <f t="shared" si="99"/>
        <v>0</v>
      </c>
      <c r="K214" s="108">
        <f t="shared" si="99"/>
        <v>0</v>
      </c>
      <c r="L214" s="47">
        <f t="shared" si="96"/>
        <v>123625.23</v>
      </c>
      <c r="M214" s="108">
        <f>M215</f>
        <v>0</v>
      </c>
      <c r="N214" s="108">
        <f>N215</f>
        <v>0</v>
      </c>
      <c r="O214" s="47">
        <f t="shared" si="97"/>
        <v>0</v>
      </c>
      <c r="P214" s="108">
        <f>P215</f>
        <v>0</v>
      </c>
      <c r="Q214" s="109">
        <f t="shared" si="98"/>
        <v>0</v>
      </c>
      <c r="R214" s="110">
        <f>R215</f>
        <v>0</v>
      </c>
    </row>
    <row r="215" spans="1:18" ht="75" x14ac:dyDescent="0.25">
      <c r="A215" s="99" t="s">
        <v>716</v>
      </c>
      <c r="B215" s="91" t="s">
        <v>717</v>
      </c>
      <c r="C215" s="74">
        <f t="shared" si="99"/>
        <v>0</v>
      </c>
      <c r="D215" s="74">
        <f t="shared" si="99"/>
        <v>0</v>
      </c>
      <c r="E215" s="74">
        <f t="shared" si="99"/>
        <v>128386.4</v>
      </c>
      <c r="F215" s="74">
        <f t="shared" si="99"/>
        <v>0</v>
      </c>
      <c r="G215" s="74">
        <f t="shared" si="99"/>
        <v>0</v>
      </c>
      <c r="H215" s="74">
        <f t="shared" si="99"/>
        <v>0</v>
      </c>
      <c r="I215" s="74">
        <f t="shared" si="99"/>
        <v>-4761.17</v>
      </c>
      <c r="J215" s="74">
        <f t="shared" si="99"/>
        <v>0</v>
      </c>
      <c r="K215" s="74">
        <f t="shared" si="99"/>
        <v>0</v>
      </c>
      <c r="L215" s="47">
        <f t="shared" si="96"/>
        <v>123625.23</v>
      </c>
      <c r="M215" s="74">
        <f>M216</f>
        <v>0</v>
      </c>
      <c r="N215" s="74">
        <f>N216</f>
        <v>0</v>
      </c>
      <c r="O215" s="47">
        <f t="shared" si="97"/>
        <v>0</v>
      </c>
      <c r="P215" s="74">
        <f>P216</f>
        <v>0</v>
      </c>
      <c r="Q215" s="75">
        <f t="shared" si="98"/>
        <v>0</v>
      </c>
      <c r="R215" s="76">
        <f>R216</f>
        <v>0</v>
      </c>
    </row>
    <row r="216" spans="1:18" ht="75" x14ac:dyDescent="0.25">
      <c r="A216" s="78" t="s">
        <v>718</v>
      </c>
      <c r="B216" s="71" t="s">
        <v>717</v>
      </c>
      <c r="C216" s="79">
        <v>0</v>
      </c>
      <c r="D216" s="79">
        <v>0</v>
      </c>
      <c r="E216" s="79">
        <v>128386.4</v>
      </c>
      <c r="F216" s="79"/>
      <c r="G216" s="79"/>
      <c r="H216" s="79"/>
      <c r="I216" s="79">
        <v>-4761.17</v>
      </c>
      <c r="J216" s="79"/>
      <c r="K216" s="79"/>
      <c r="L216" s="47">
        <f t="shared" si="96"/>
        <v>123625.23</v>
      </c>
      <c r="M216" s="79">
        <v>0</v>
      </c>
      <c r="N216" s="79">
        <v>0</v>
      </c>
      <c r="O216" s="47">
        <f t="shared" si="97"/>
        <v>0</v>
      </c>
      <c r="P216" s="79">
        <v>0</v>
      </c>
      <c r="Q216" s="80">
        <f t="shared" si="98"/>
        <v>0</v>
      </c>
      <c r="R216" s="81">
        <v>0</v>
      </c>
    </row>
    <row r="217" spans="1:18" ht="120" x14ac:dyDescent="0.25">
      <c r="A217" s="111" t="s">
        <v>719</v>
      </c>
      <c r="B217" s="65" t="s">
        <v>720</v>
      </c>
      <c r="C217" s="74">
        <f t="shared" ref="C217:H217" si="100">C219</f>
        <v>0</v>
      </c>
      <c r="D217" s="74">
        <f t="shared" si="100"/>
        <v>-331749.78999999998</v>
      </c>
      <c r="E217" s="74">
        <f t="shared" si="100"/>
        <v>0</v>
      </c>
      <c r="F217" s="74">
        <f t="shared" si="100"/>
        <v>-73229.31</v>
      </c>
      <c r="G217" s="74">
        <f t="shared" si="100"/>
        <v>-43267.15</v>
      </c>
      <c r="H217" s="74">
        <f t="shared" si="100"/>
        <v>0</v>
      </c>
      <c r="I217" s="74">
        <f>I219</f>
        <v>0</v>
      </c>
      <c r="J217" s="74">
        <f>J219</f>
        <v>0</v>
      </c>
      <c r="K217" s="74">
        <f>K219</f>
        <v>-95000</v>
      </c>
      <c r="L217" s="47">
        <f t="shared" si="96"/>
        <v>-543246.25</v>
      </c>
      <c r="M217" s="74">
        <f>M219</f>
        <v>0</v>
      </c>
      <c r="N217" s="74">
        <f>N219</f>
        <v>0</v>
      </c>
      <c r="O217" s="47">
        <f t="shared" si="97"/>
        <v>0</v>
      </c>
      <c r="P217" s="74">
        <f>P219</f>
        <v>0</v>
      </c>
      <c r="Q217" s="75">
        <f t="shared" si="98"/>
        <v>0</v>
      </c>
      <c r="R217" s="76">
        <f>R219</f>
        <v>0</v>
      </c>
    </row>
    <row r="218" spans="1:18" ht="150" x14ac:dyDescent="0.25">
      <c r="A218" s="77" t="s">
        <v>721</v>
      </c>
      <c r="B218" s="65" t="s">
        <v>722</v>
      </c>
      <c r="C218" s="74">
        <f t="shared" ref="C218:K218" si="101">C219</f>
        <v>0</v>
      </c>
      <c r="D218" s="74">
        <f t="shared" si="101"/>
        <v>-331749.78999999998</v>
      </c>
      <c r="E218" s="74">
        <f t="shared" si="101"/>
        <v>0</v>
      </c>
      <c r="F218" s="74">
        <f t="shared" si="101"/>
        <v>-73229.31</v>
      </c>
      <c r="G218" s="74">
        <f t="shared" si="101"/>
        <v>-43267.15</v>
      </c>
      <c r="H218" s="74">
        <f t="shared" si="101"/>
        <v>0</v>
      </c>
      <c r="I218" s="74">
        <f t="shared" si="101"/>
        <v>0</v>
      </c>
      <c r="J218" s="74">
        <f t="shared" si="101"/>
        <v>0</v>
      </c>
      <c r="K218" s="74">
        <f t="shared" si="101"/>
        <v>-95000</v>
      </c>
      <c r="L218" s="47">
        <f t="shared" si="96"/>
        <v>-543246.25</v>
      </c>
      <c r="M218" s="74">
        <f>M219</f>
        <v>0</v>
      </c>
      <c r="N218" s="74">
        <f>N219</f>
        <v>0</v>
      </c>
      <c r="O218" s="47">
        <f t="shared" si="97"/>
        <v>0</v>
      </c>
      <c r="P218" s="74">
        <f>P219</f>
        <v>0</v>
      </c>
      <c r="Q218" s="75">
        <f t="shared" si="98"/>
        <v>0</v>
      </c>
      <c r="R218" s="76">
        <f>R219</f>
        <v>0</v>
      </c>
    </row>
    <row r="219" spans="1:18" ht="165" x14ac:dyDescent="0.25">
      <c r="A219" s="78" t="s">
        <v>723</v>
      </c>
      <c r="B219" s="71" t="s">
        <v>724</v>
      </c>
      <c r="C219" s="79">
        <v>0</v>
      </c>
      <c r="D219" s="79">
        <f>-293749.79-38000</f>
        <v>-331749.78999999998</v>
      </c>
      <c r="E219" s="79">
        <v>0</v>
      </c>
      <c r="F219" s="79">
        <f>-53229.31-20000</f>
        <v>-73229.31</v>
      </c>
      <c r="G219" s="79">
        <v>-43267.15</v>
      </c>
      <c r="H219" s="79"/>
      <c r="I219" s="79"/>
      <c r="J219" s="79"/>
      <c r="K219" s="79">
        <v>-95000</v>
      </c>
      <c r="L219" s="47">
        <f t="shared" si="96"/>
        <v>-543246.25</v>
      </c>
      <c r="M219" s="79">
        <v>0</v>
      </c>
      <c r="N219" s="79">
        <v>0</v>
      </c>
      <c r="O219" s="47">
        <f t="shared" si="97"/>
        <v>0</v>
      </c>
      <c r="P219" s="79">
        <v>0</v>
      </c>
      <c r="Q219" s="80">
        <f t="shared" si="98"/>
        <v>0</v>
      </c>
      <c r="R219" s="81">
        <v>0</v>
      </c>
    </row>
    <row r="220" spans="1:18" ht="15.75" thickBot="1" x14ac:dyDescent="0.3">
      <c r="A220" s="100"/>
      <c r="B220" s="112" t="s">
        <v>725</v>
      </c>
      <c r="C220" s="113">
        <f t="shared" ref="C220:K220" si="102">C5+C138</f>
        <v>364489779.37</v>
      </c>
      <c r="D220" s="113">
        <f t="shared" si="102"/>
        <v>-331749.78999999998</v>
      </c>
      <c r="E220" s="113">
        <f t="shared" si="102"/>
        <v>30968741.579999998</v>
      </c>
      <c r="F220" s="113">
        <f t="shared" si="102"/>
        <v>132708.69</v>
      </c>
      <c r="G220" s="113">
        <f t="shared" si="102"/>
        <v>5608989.0599999996</v>
      </c>
      <c r="H220" s="113">
        <f t="shared" si="102"/>
        <v>19032103</v>
      </c>
      <c r="I220" s="113">
        <f t="shared" si="102"/>
        <v>171422.83</v>
      </c>
      <c r="J220" s="113">
        <f t="shared" si="102"/>
        <v>1500000</v>
      </c>
      <c r="K220" s="113">
        <f t="shared" si="102"/>
        <v>342968.25999999908</v>
      </c>
      <c r="L220" s="47">
        <f t="shared" si="96"/>
        <v>421914962.99999994</v>
      </c>
      <c r="M220" s="113">
        <f>M5+M138</f>
        <v>360187313.05000001</v>
      </c>
      <c r="N220" s="113">
        <f>N5+N138</f>
        <v>51775740</v>
      </c>
      <c r="O220" s="47">
        <f t="shared" si="97"/>
        <v>411963053.05000001</v>
      </c>
      <c r="P220" s="113">
        <f>P5+P138</f>
        <v>0</v>
      </c>
      <c r="Q220" s="114">
        <f t="shared" si="98"/>
        <v>411963053.05000001</v>
      </c>
      <c r="R220" s="105">
        <f>R5+R138</f>
        <v>328506085.19999999</v>
      </c>
    </row>
    <row r="221" spans="1:18" x14ac:dyDescent="0.2">
      <c r="A221" s="115"/>
      <c r="B221" s="115"/>
      <c r="C221" s="115"/>
      <c r="D221" s="115"/>
      <c r="E221" s="115"/>
      <c r="F221" s="115"/>
      <c r="G221" s="115"/>
      <c r="H221" s="115"/>
      <c r="I221" s="115"/>
      <c r="J221" s="115"/>
      <c r="K221" s="115"/>
      <c r="L221" s="115"/>
      <c r="M221" s="115"/>
      <c r="N221" s="115"/>
      <c r="O221" s="115"/>
      <c r="P221" s="115"/>
      <c r="Q221" s="115"/>
      <c r="R221" s="115"/>
    </row>
    <row r="222" spans="1:18" x14ac:dyDescent="0.2">
      <c r="A222" s="115"/>
      <c r="B222" s="115"/>
      <c r="C222" s="115"/>
      <c r="D222" s="115"/>
      <c r="E222" s="115"/>
      <c r="F222" s="115"/>
      <c r="G222" s="115"/>
      <c r="H222" s="115"/>
      <c r="I222" s="115"/>
      <c r="J222" s="115"/>
      <c r="K222" s="115"/>
      <c r="L222" s="115"/>
      <c r="M222" s="115"/>
      <c r="N222" s="115"/>
      <c r="O222" s="115"/>
      <c r="P222" s="115"/>
      <c r="Q222" s="115"/>
      <c r="R222" s="115"/>
    </row>
    <row r="223" spans="1:18" x14ac:dyDescent="0.2">
      <c r="A223" s="115"/>
      <c r="B223" s="115"/>
      <c r="C223" s="115"/>
      <c r="D223" s="115"/>
      <c r="E223" s="115"/>
      <c r="F223" s="115"/>
      <c r="G223" s="115"/>
      <c r="H223" s="115"/>
      <c r="I223" s="115"/>
      <c r="J223" s="115"/>
      <c r="K223" s="115"/>
      <c r="L223" s="115"/>
      <c r="M223" s="115"/>
      <c r="N223" s="115"/>
      <c r="O223" s="115"/>
      <c r="P223" s="115"/>
      <c r="Q223" s="115"/>
      <c r="R223" s="115"/>
    </row>
    <row r="224" spans="1:18" x14ac:dyDescent="0.2">
      <c r="A224" s="115"/>
      <c r="B224" s="115"/>
      <c r="C224" s="115"/>
      <c r="D224" s="115"/>
      <c r="E224" s="115"/>
      <c r="F224" s="115"/>
      <c r="G224" s="115"/>
      <c r="H224" s="115"/>
      <c r="I224" s="115"/>
      <c r="J224" s="115"/>
      <c r="K224" s="115"/>
      <c r="L224" s="115"/>
      <c r="M224" s="115"/>
      <c r="N224" s="115"/>
      <c r="O224" s="115"/>
      <c r="P224" s="115"/>
      <c r="Q224" s="115"/>
      <c r="R224" s="115"/>
    </row>
    <row r="225" spans="1:18" x14ac:dyDescent="0.2">
      <c r="A225" s="115"/>
      <c r="B225" s="115"/>
      <c r="C225" s="115"/>
      <c r="D225" s="115"/>
      <c r="E225" s="115"/>
      <c r="F225" s="115"/>
      <c r="G225" s="115"/>
      <c r="H225" s="115"/>
      <c r="I225" s="115"/>
      <c r="J225" s="115"/>
      <c r="K225" s="115"/>
      <c r="L225" s="115"/>
      <c r="M225" s="115"/>
      <c r="N225" s="115"/>
      <c r="O225" s="115"/>
      <c r="P225" s="115"/>
      <c r="Q225" s="115"/>
      <c r="R225" s="115"/>
    </row>
    <row r="226" spans="1:18" x14ac:dyDescent="0.2">
      <c r="A226" s="115"/>
      <c r="B226" s="115"/>
      <c r="C226" s="115"/>
      <c r="D226" s="115"/>
      <c r="E226" s="115"/>
      <c r="F226" s="115"/>
      <c r="G226" s="115"/>
      <c r="H226" s="115"/>
      <c r="I226" s="115"/>
      <c r="J226" s="115"/>
      <c r="K226" s="115"/>
      <c r="L226" s="115"/>
      <c r="M226" s="115"/>
      <c r="N226" s="115"/>
      <c r="O226" s="115"/>
      <c r="P226" s="115"/>
      <c r="Q226" s="115"/>
      <c r="R226" s="115"/>
    </row>
    <row r="227" spans="1:18" x14ac:dyDescent="0.2">
      <c r="A227" s="115"/>
      <c r="B227" s="115"/>
      <c r="C227" s="115"/>
      <c r="D227" s="115"/>
      <c r="E227" s="115"/>
      <c r="F227" s="115"/>
      <c r="G227" s="115"/>
      <c r="H227" s="115"/>
      <c r="I227" s="115"/>
      <c r="J227" s="115"/>
      <c r="K227" s="115"/>
      <c r="L227" s="115"/>
      <c r="M227" s="115"/>
      <c r="N227" s="115"/>
      <c r="O227" s="115"/>
      <c r="P227" s="115"/>
      <c r="Q227" s="115"/>
      <c r="R227" s="115"/>
    </row>
    <row r="228" spans="1:18" x14ac:dyDescent="0.2">
      <c r="A228" s="115"/>
      <c r="B228" s="115"/>
      <c r="C228" s="115"/>
      <c r="D228" s="115"/>
      <c r="E228" s="115"/>
      <c r="F228" s="115"/>
      <c r="G228" s="115"/>
      <c r="H228" s="115"/>
      <c r="I228" s="115"/>
      <c r="J228" s="115"/>
      <c r="K228" s="115"/>
      <c r="L228" s="115"/>
      <c r="M228" s="115"/>
      <c r="N228" s="115"/>
      <c r="O228" s="115"/>
      <c r="P228" s="115"/>
      <c r="Q228" s="115"/>
      <c r="R228" s="115"/>
    </row>
    <row r="229" spans="1:18" x14ac:dyDescent="0.2">
      <c r="A229" s="115"/>
      <c r="B229" s="115"/>
      <c r="C229" s="115"/>
      <c r="D229" s="115"/>
      <c r="E229" s="115"/>
      <c r="F229" s="115"/>
      <c r="G229" s="115"/>
      <c r="H229" s="115"/>
      <c r="I229" s="115"/>
      <c r="J229" s="115"/>
      <c r="K229" s="115"/>
      <c r="L229" s="115"/>
      <c r="M229" s="115"/>
      <c r="N229" s="115"/>
      <c r="O229" s="115"/>
      <c r="P229" s="115"/>
      <c r="Q229" s="115"/>
      <c r="R229" s="115"/>
    </row>
    <row r="230" spans="1:18" x14ac:dyDescent="0.2">
      <c r="A230" s="115"/>
      <c r="B230" s="115"/>
      <c r="C230" s="115"/>
      <c r="D230" s="115"/>
      <c r="E230" s="115"/>
      <c r="F230" s="115"/>
      <c r="G230" s="115"/>
      <c r="H230" s="115"/>
      <c r="I230" s="115"/>
      <c r="J230" s="115"/>
      <c r="K230" s="115"/>
      <c r="L230" s="115"/>
      <c r="M230" s="115"/>
      <c r="N230" s="115"/>
      <c r="O230" s="115"/>
      <c r="P230" s="115"/>
      <c r="Q230" s="115"/>
      <c r="R230" s="115"/>
    </row>
    <row r="231" spans="1:18" x14ac:dyDescent="0.2">
      <c r="A231" s="115"/>
      <c r="B231" s="115"/>
      <c r="C231" s="115"/>
      <c r="D231" s="115"/>
      <c r="E231" s="115"/>
      <c r="F231" s="115"/>
      <c r="G231" s="115"/>
      <c r="H231" s="115"/>
      <c r="I231" s="115"/>
      <c r="J231" s="115"/>
      <c r="K231" s="115"/>
      <c r="L231" s="115"/>
      <c r="M231" s="115"/>
      <c r="N231" s="115"/>
      <c r="O231" s="115"/>
      <c r="P231" s="115"/>
      <c r="Q231" s="115"/>
      <c r="R231" s="115"/>
    </row>
    <row r="232" spans="1:18" x14ac:dyDescent="0.2">
      <c r="A232" s="115"/>
      <c r="B232" s="115"/>
      <c r="C232" s="115"/>
      <c r="D232" s="115"/>
      <c r="E232" s="115"/>
      <c r="F232" s="115"/>
      <c r="G232" s="115"/>
      <c r="H232" s="115"/>
      <c r="I232" s="115"/>
      <c r="J232" s="115"/>
      <c r="K232" s="115"/>
      <c r="L232" s="115"/>
      <c r="M232" s="115"/>
      <c r="N232" s="115"/>
      <c r="O232" s="115"/>
      <c r="P232" s="115"/>
      <c r="Q232" s="115"/>
      <c r="R232" s="115"/>
    </row>
    <row r="233" spans="1:18" x14ac:dyDescent="0.2">
      <c r="A233" s="115"/>
      <c r="B233" s="115"/>
      <c r="C233" s="115"/>
      <c r="D233" s="115"/>
      <c r="E233" s="115"/>
      <c r="F233" s="115"/>
      <c r="G233" s="115"/>
      <c r="H233" s="115"/>
      <c r="I233" s="115"/>
      <c r="J233" s="115"/>
      <c r="K233" s="115"/>
      <c r="L233" s="115"/>
      <c r="M233" s="115"/>
      <c r="N233" s="115"/>
      <c r="O233" s="115"/>
      <c r="P233" s="115"/>
      <c r="Q233" s="115"/>
      <c r="R233" s="115"/>
    </row>
    <row r="234" spans="1:18" x14ac:dyDescent="0.2">
      <c r="A234" s="115"/>
      <c r="B234" s="115"/>
      <c r="C234" s="115"/>
      <c r="D234" s="115"/>
      <c r="E234" s="115"/>
      <c r="F234" s="115"/>
      <c r="G234" s="115"/>
      <c r="H234" s="115"/>
      <c r="I234" s="115"/>
      <c r="J234" s="115"/>
      <c r="K234" s="115"/>
      <c r="L234" s="115"/>
      <c r="M234" s="115"/>
      <c r="N234" s="115"/>
      <c r="O234" s="115"/>
      <c r="P234" s="115"/>
      <c r="Q234" s="115"/>
      <c r="R234" s="115"/>
    </row>
    <row r="235" spans="1:18" x14ac:dyDescent="0.2">
      <c r="A235" s="115"/>
      <c r="B235" s="115"/>
      <c r="C235" s="115"/>
      <c r="D235" s="115"/>
      <c r="E235" s="115"/>
      <c r="F235" s="115"/>
      <c r="G235" s="115"/>
      <c r="H235" s="115"/>
      <c r="I235" s="115"/>
      <c r="J235" s="115"/>
      <c r="K235" s="115"/>
      <c r="L235" s="115"/>
      <c r="M235" s="115"/>
      <c r="N235" s="115"/>
      <c r="O235" s="115"/>
      <c r="P235" s="115"/>
      <c r="Q235" s="115"/>
      <c r="R235" s="115"/>
    </row>
    <row r="236" spans="1:18" x14ac:dyDescent="0.2">
      <c r="A236" s="115"/>
      <c r="B236" s="115"/>
      <c r="C236" s="115"/>
      <c r="D236" s="115"/>
      <c r="E236" s="115"/>
      <c r="F236" s="115"/>
      <c r="G236" s="115"/>
      <c r="H236" s="115"/>
      <c r="I236" s="115"/>
      <c r="J236" s="115"/>
      <c r="K236" s="115"/>
      <c r="L236" s="115"/>
      <c r="M236" s="115"/>
      <c r="N236" s="115"/>
      <c r="O236" s="115"/>
      <c r="P236" s="115"/>
      <c r="Q236" s="115"/>
      <c r="R236" s="115"/>
    </row>
    <row r="237" spans="1:18" x14ac:dyDescent="0.2">
      <c r="A237" s="115"/>
      <c r="B237" s="115"/>
      <c r="C237" s="115"/>
      <c r="D237" s="115"/>
      <c r="E237" s="115"/>
      <c r="F237" s="115"/>
      <c r="G237" s="115"/>
      <c r="H237" s="115"/>
      <c r="I237" s="115"/>
      <c r="J237" s="115"/>
      <c r="K237" s="115"/>
      <c r="L237" s="115"/>
      <c r="M237" s="115"/>
      <c r="N237" s="115"/>
      <c r="O237" s="115"/>
      <c r="P237" s="115"/>
      <c r="Q237" s="115"/>
      <c r="R237" s="115"/>
    </row>
    <row r="238" spans="1:18" x14ac:dyDescent="0.2">
      <c r="A238" s="115"/>
      <c r="B238" s="115"/>
      <c r="C238" s="115"/>
      <c r="D238" s="115"/>
      <c r="E238" s="115"/>
      <c r="F238" s="115"/>
      <c r="G238" s="115"/>
      <c r="H238" s="115"/>
      <c r="I238" s="115"/>
      <c r="J238" s="115"/>
      <c r="K238" s="115"/>
      <c r="L238" s="115"/>
      <c r="M238" s="115"/>
      <c r="N238" s="115"/>
      <c r="O238" s="115"/>
      <c r="P238" s="115"/>
      <c r="Q238" s="115"/>
      <c r="R238" s="115"/>
    </row>
    <row r="239" spans="1:18" x14ac:dyDescent="0.2">
      <c r="A239" s="115"/>
      <c r="B239" s="115"/>
      <c r="C239" s="115"/>
      <c r="D239" s="115"/>
      <c r="E239" s="115"/>
      <c r="F239" s="115"/>
      <c r="G239" s="115"/>
      <c r="H239" s="115"/>
      <c r="I239" s="115"/>
      <c r="J239" s="115"/>
      <c r="K239" s="115"/>
      <c r="L239" s="115"/>
      <c r="M239" s="115"/>
      <c r="N239" s="115"/>
      <c r="O239" s="115"/>
      <c r="P239" s="115"/>
      <c r="Q239" s="115"/>
      <c r="R239" s="115"/>
    </row>
    <row r="240" spans="1:18" x14ac:dyDescent="0.2">
      <c r="A240" s="115"/>
      <c r="B240" s="115"/>
      <c r="C240" s="115"/>
      <c r="D240" s="115"/>
      <c r="E240" s="115"/>
      <c r="F240" s="115"/>
      <c r="G240" s="115"/>
      <c r="H240" s="115"/>
      <c r="I240" s="115"/>
      <c r="J240" s="115"/>
      <c r="K240" s="115"/>
      <c r="L240" s="115"/>
      <c r="M240" s="115"/>
      <c r="N240" s="115"/>
      <c r="O240" s="115"/>
      <c r="P240" s="115"/>
      <c r="Q240" s="115"/>
      <c r="R240" s="115"/>
    </row>
    <row r="241" spans="1:18" x14ac:dyDescent="0.2">
      <c r="A241" s="115"/>
      <c r="B241" s="115"/>
      <c r="C241" s="115"/>
      <c r="D241" s="115"/>
      <c r="E241" s="115"/>
      <c r="F241" s="115"/>
      <c r="G241" s="115"/>
      <c r="H241" s="115"/>
      <c r="I241" s="115"/>
      <c r="J241" s="115"/>
      <c r="K241" s="115"/>
      <c r="L241" s="115"/>
      <c r="M241" s="115"/>
      <c r="N241" s="115"/>
      <c r="O241" s="115"/>
      <c r="P241" s="115"/>
      <c r="Q241" s="115"/>
      <c r="R241" s="115"/>
    </row>
    <row r="242" spans="1:18" x14ac:dyDescent="0.2">
      <c r="A242" s="115"/>
      <c r="B242" s="115"/>
      <c r="C242" s="115"/>
      <c r="D242" s="115"/>
      <c r="E242" s="115"/>
      <c r="F242" s="115"/>
      <c r="G242" s="115"/>
      <c r="H242" s="115"/>
      <c r="I242" s="115"/>
      <c r="J242" s="115"/>
      <c r="K242" s="115"/>
      <c r="L242" s="115"/>
      <c r="M242" s="115"/>
      <c r="N242" s="115"/>
      <c r="O242" s="115"/>
      <c r="P242" s="115"/>
      <c r="Q242" s="115"/>
      <c r="R242" s="115"/>
    </row>
    <row r="243" spans="1:18" x14ac:dyDescent="0.2">
      <c r="A243" s="115"/>
      <c r="B243" s="115"/>
      <c r="C243" s="115"/>
      <c r="D243" s="115"/>
      <c r="E243" s="115"/>
      <c r="F243" s="115"/>
      <c r="G243" s="115"/>
      <c r="H243" s="115"/>
      <c r="I243" s="115"/>
      <c r="J243" s="115"/>
      <c r="K243" s="115"/>
      <c r="L243" s="115"/>
      <c r="M243" s="115"/>
      <c r="N243" s="115"/>
      <c r="O243" s="115"/>
      <c r="P243" s="115"/>
      <c r="Q243" s="115"/>
      <c r="R243" s="115"/>
    </row>
    <row r="244" spans="1:18" x14ac:dyDescent="0.2">
      <c r="A244" s="115"/>
      <c r="B244" s="115"/>
      <c r="C244" s="115"/>
      <c r="D244" s="115"/>
      <c r="E244" s="115"/>
      <c r="F244" s="115"/>
      <c r="G244" s="115"/>
      <c r="H244" s="115"/>
      <c r="I244" s="115"/>
      <c r="J244" s="115"/>
      <c r="K244" s="115"/>
      <c r="L244" s="115"/>
      <c r="M244" s="115"/>
      <c r="N244" s="115"/>
      <c r="O244" s="115"/>
      <c r="P244" s="115"/>
      <c r="Q244" s="115"/>
      <c r="R244" s="115"/>
    </row>
    <row r="245" spans="1:18" x14ac:dyDescent="0.2">
      <c r="A245" s="115"/>
      <c r="B245" s="115"/>
      <c r="C245" s="115"/>
      <c r="D245" s="115"/>
      <c r="E245" s="115"/>
      <c r="F245" s="115"/>
      <c r="G245" s="115"/>
      <c r="H245" s="115"/>
      <c r="I245" s="115"/>
      <c r="J245" s="115"/>
      <c r="K245" s="115"/>
      <c r="L245" s="115"/>
      <c r="M245" s="115"/>
      <c r="N245" s="115"/>
      <c r="O245" s="115"/>
      <c r="P245" s="115"/>
      <c r="Q245" s="115"/>
      <c r="R245" s="115"/>
    </row>
    <row r="246" spans="1:18" x14ac:dyDescent="0.2">
      <c r="A246" s="115"/>
      <c r="B246" s="115"/>
      <c r="C246" s="115"/>
      <c r="D246" s="115"/>
      <c r="E246" s="115"/>
      <c r="F246" s="115"/>
      <c r="G246" s="115"/>
      <c r="H246" s="115"/>
      <c r="I246" s="115"/>
      <c r="J246" s="115"/>
      <c r="K246" s="115"/>
      <c r="L246" s="115"/>
      <c r="M246" s="115"/>
      <c r="N246" s="115"/>
      <c r="O246" s="115"/>
      <c r="P246" s="115"/>
      <c r="Q246" s="115"/>
      <c r="R246" s="115"/>
    </row>
    <row r="247" spans="1:18" x14ac:dyDescent="0.2">
      <c r="A247" s="115"/>
      <c r="B247" s="115"/>
      <c r="C247" s="115"/>
      <c r="D247" s="115"/>
      <c r="E247" s="115"/>
      <c r="F247" s="115"/>
      <c r="G247" s="115"/>
      <c r="H247" s="115"/>
      <c r="I247" s="115"/>
      <c r="J247" s="115"/>
      <c r="K247" s="115"/>
      <c r="L247" s="115"/>
      <c r="M247" s="115"/>
      <c r="N247" s="115"/>
      <c r="O247" s="115"/>
      <c r="P247" s="115"/>
      <c r="Q247" s="115"/>
      <c r="R247" s="115"/>
    </row>
    <row r="248" spans="1:18" x14ac:dyDescent="0.2">
      <c r="A248" s="115"/>
      <c r="B248" s="115"/>
      <c r="C248" s="115"/>
      <c r="D248" s="115"/>
      <c r="E248" s="115"/>
      <c r="F248" s="115"/>
      <c r="G248" s="115"/>
      <c r="H248" s="115"/>
      <c r="I248" s="115"/>
      <c r="J248" s="115"/>
      <c r="K248" s="115"/>
      <c r="L248" s="115"/>
      <c r="M248" s="115"/>
      <c r="N248" s="115"/>
      <c r="O248" s="115"/>
      <c r="P248" s="115"/>
      <c r="Q248" s="115"/>
      <c r="R248" s="115"/>
    </row>
    <row r="249" spans="1:18" x14ac:dyDescent="0.2">
      <c r="A249" s="115"/>
      <c r="B249" s="115"/>
      <c r="C249" s="115"/>
      <c r="D249" s="115"/>
      <c r="E249" s="115"/>
      <c r="F249" s="115"/>
      <c r="G249" s="115"/>
      <c r="H249" s="115"/>
      <c r="I249" s="115"/>
      <c r="J249" s="115"/>
      <c r="K249" s="115"/>
      <c r="L249" s="115"/>
      <c r="M249" s="115"/>
      <c r="N249" s="115"/>
      <c r="O249" s="115"/>
      <c r="P249" s="115"/>
      <c r="Q249" s="115"/>
      <c r="R249" s="115"/>
    </row>
    <row r="250" spans="1:18" x14ac:dyDescent="0.2">
      <c r="A250" s="115"/>
      <c r="B250" s="115"/>
      <c r="C250" s="115"/>
      <c r="D250" s="115"/>
      <c r="E250" s="115"/>
      <c r="F250" s="115"/>
      <c r="G250" s="115"/>
      <c r="H250" s="115"/>
      <c r="I250" s="115"/>
      <c r="J250" s="115"/>
      <c r="K250" s="115"/>
      <c r="L250" s="115"/>
      <c r="M250" s="115"/>
      <c r="N250" s="115"/>
      <c r="O250" s="115"/>
      <c r="P250" s="115"/>
      <c r="Q250" s="115"/>
      <c r="R250" s="115"/>
    </row>
    <row r="251" spans="1:18" x14ac:dyDescent="0.2">
      <c r="A251" s="115"/>
      <c r="B251" s="115"/>
      <c r="C251" s="115"/>
      <c r="D251" s="115"/>
      <c r="E251" s="115"/>
      <c r="F251" s="115"/>
      <c r="G251" s="115"/>
      <c r="H251" s="115"/>
      <c r="I251" s="115"/>
      <c r="J251" s="115"/>
      <c r="K251" s="115"/>
      <c r="L251" s="115"/>
      <c r="M251" s="115"/>
      <c r="N251" s="115"/>
      <c r="O251" s="115"/>
      <c r="P251" s="115"/>
      <c r="Q251" s="115"/>
      <c r="R251" s="115"/>
    </row>
  </sheetData>
  <mergeCells count="1">
    <mergeCell ref="A1:R1"/>
  </mergeCells>
  <pageMargins left="0.70866141732283472" right="0.70866141732283472" top="0.74803149606299213" bottom="0.74803149606299213" header="0.31496062992125984" footer="0.31496062992125984"/>
  <pageSetup paperSize="9" scale="4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tabSelected="1" topLeftCell="A22" workbookViewId="0">
      <selection activeCell="G6" sqref="G6"/>
    </sheetView>
  </sheetViews>
  <sheetFormatPr defaultRowHeight="12.75" x14ac:dyDescent="0.2"/>
  <cols>
    <col min="1" max="1" width="40" customWidth="1"/>
    <col min="2" max="2" width="37.6640625" customWidth="1"/>
    <col min="3" max="3" width="24.6640625" customWidth="1"/>
    <col min="4" max="4" width="17.83203125" customWidth="1"/>
    <col min="5" max="5" width="21.5" customWidth="1"/>
    <col min="6" max="6" width="17.83203125" customWidth="1"/>
    <col min="7" max="7" width="27.5" customWidth="1"/>
  </cols>
  <sheetData>
    <row r="1" spans="1:7" ht="69" customHeight="1" x14ac:dyDescent="0.2">
      <c r="A1" s="140" t="s">
        <v>777</v>
      </c>
      <c r="B1" s="140"/>
      <c r="C1" s="140"/>
      <c r="D1" s="140"/>
      <c r="E1" s="140"/>
      <c r="F1" s="140"/>
      <c r="G1" s="140"/>
    </row>
    <row r="2" spans="1:7" x14ac:dyDescent="0.2">
      <c r="A2" s="118"/>
      <c r="B2" s="118"/>
      <c r="C2" s="118"/>
      <c r="D2" s="118"/>
      <c r="E2" s="118"/>
      <c r="F2" s="118"/>
      <c r="G2" s="119" t="s">
        <v>1</v>
      </c>
    </row>
    <row r="3" spans="1:7" ht="85.5" customHeight="1" x14ac:dyDescent="0.2">
      <c r="A3" s="120" t="s">
        <v>726</v>
      </c>
      <c r="B3" s="120" t="s">
        <v>2</v>
      </c>
      <c r="C3" s="121" t="s">
        <v>756</v>
      </c>
      <c r="D3" s="121" t="s">
        <v>757</v>
      </c>
      <c r="E3" s="121" t="s">
        <v>758</v>
      </c>
      <c r="F3" s="121" t="s">
        <v>775</v>
      </c>
      <c r="G3" s="122" t="s">
        <v>776</v>
      </c>
    </row>
    <row r="4" spans="1:7" x14ac:dyDescent="0.2">
      <c r="A4" s="120">
        <v>1</v>
      </c>
      <c r="B4" s="120">
        <v>2</v>
      </c>
      <c r="C4" s="120">
        <v>3</v>
      </c>
      <c r="D4" s="120">
        <v>4</v>
      </c>
      <c r="E4" s="120">
        <v>5</v>
      </c>
      <c r="F4" s="120">
        <v>6</v>
      </c>
      <c r="G4" s="120">
        <v>6</v>
      </c>
    </row>
    <row r="5" spans="1:7" ht="60" customHeight="1" x14ac:dyDescent="0.2">
      <c r="A5" s="123" t="s">
        <v>727</v>
      </c>
      <c r="B5" s="124" t="s">
        <v>728</v>
      </c>
      <c r="C5" s="125">
        <f>C6+C8</f>
        <v>0</v>
      </c>
      <c r="D5" s="125">
        <f>D6+D8</f>
        <v>-500000</v>
      </c>
      <c r="E5" s="125">
        <f>E6+E8</f>
        <v>-7000000</v>
      </c>
      <c r="F5" s="125">
        <f>F6+F8</f>
        <v>-7000000</v>
      </c>
      <c r="G5" s="125">
        <f>G6+G8</f>
        <v>-7000000</v>
      </c>
    </row>
    <row r="6" spans="1:7" ht="67.5" customHeight="1" x14ac:dyDescent="0.2">
      <c r="A6" s="126" t="s">
        <v>729</v>
      </c>
      <c r="B6" s="127" t="s">
        <v>730</v>
      </c>
      <c r="C6" s="128">
        <f>C7</f>
        <v>7000000</v>
      </c>
      <c r="D6" s="128">
        <f>D7</f>
        <v>6500000</v>
      </c>
      <c r="E6" s="128">
        <f>E7</f>
        <v>0</v>
      </c>
      <c r="F6" s="128">
        <f>F7</f>
        <v>0</v>
      </c>
      <c r="G6" s="128"/>
    </row>
    <row r="7" spans="1:7" ht="75.75" customHeight="1" x14ac:dyDescent="0.2">
      <c r="A7" s="126" t="s">
        <v>731</v>
      </c>
      <c r="B7" s="129" t="s">
        <v>732</v>
      </c>
      <c r="C7" s="130">
        <v>7000000</v>
      </c>
      <c r="D7" s="130">
        <v>6500000</v>
      </c>
      <c r="E7" s="130"/>
      <c r="F7" s="130">
        <v>0</v>
      </c>
      <c r="G7" s="130"/>
    </row>
    <row r="8" spans="1:7" ht="75" customHeight="1" x14ac:dyDescent="0.2">
      <c r="A8" s="126" t="s">
        <v>733</v>
      </c>
      <c r="B8" s="127" t="s">
        <v>734</v>
      </c>
      <c r="C8" s="128">
        <v>-7000000</v>
      </c>
      <c r="D8" s="128">
        <v>-7000000</v>
      </c>
      <c r="E8" s="128">
        <v>-7000000</v>
      </c>
      <c r="F8" s="128">
        <v>-7000000</v>
      </c>
      <c r="G8" s="128">
        <v>-7000000</v>
      </c>
    </row>
    <row r="9" spans="1:7" ht="69.75" customHeight="1" x14ac:dyDescent="0.2">
      <c r="A9" s="126" t="s">
        <v>735</v>
      </c>
      <c r="B9" s="129" t="s">
        <v>736</v>
      </c>
      <c r="C9" s="130">
        <v>-7000000</v>
      </c>
      <c r="D9" s="130">
        <v>-7000000</v>
      </c>
      <c r="E9" s="130">
        <v>-7000000</v>
      </c>
      <c r="F9" s="130">
        <v>-7000000</v>
      </c>
      <c r="G9" s="130">
        <v>-7000000</v>
      </c>
    </row>
    <row r="10" spans="1:7" s="116" customFormat="1" ht="59.25" customHeight="1" x14ac:dyDescent="0.2">
      <c r="A10" s="126" t="s">
        <v>759</v>
      </c>
      <c r="B10" s="124" t="s">
        <v>760</v>
      </c>
      <c r="C10" s="130"/>
      <c r="D10" s="130"/>
      <c r="E10" s="125">
        <v>6500000</v>
      </c>
      <c r="F10" s="135">
        <v>7000000</v>
      </c>
      <c r="G10" s="130">
        <v>7000000</v>
      </c>
    </row>
    <row r="11" spans="1:7" s="116" customFormat="1" ht="66.75" customHeight="1" x14ac:dyDescent="0.2">
      <c r="A11" s="126" t="s">
        <v>761</v>
      </c>
      <c r="B11" s="124" t="s">
        <v>762</v>
      </c>
      <c r="C11" s="130"/>
      <c r="D11" s="130"/>
      <c r="E11" s="125">
        <v>6500000</v>
      </c>
      <c r="F11" s="135">
        <v>7000000</v>
      </c>
      <c r="G11" s="130">
        <v>7000000</v>
      </c>
    </row>
    <row r="12" spans="1:7" s="116" customFormat="1" ht="72.75" customHeight="1" x14ac:dyDescent="0.2">
      <c r="A12" s="126" t="s">
        <v>763</v>
      </c>
      <c r="B12" s="133" t="s">
        <v>764</v>
      </c>
      <c r="C12" s="130"/>
      <c r="D12" s="130"/>
      <c r="E12" s="128">
        <v>7000000</v>
      </c>
      <c r="F12" s="130">
        <v>7000000</v>
      </c>
      <c r="G12" s="130">
        <v>7000000</v>
      </c>
    </row>
    <row r="13" spans="1:7" s="116" customFormat="1" ht="72.75" customHeight="1" x14ac:dyDescent="0.2">
      <c r="A13" s="126" t="s">
        <v>765</v>
      </c>
      <c r="B13" s="133" t="s">
        <v>766</v>
      </c>
      <c r="C13" s="130"/>
      <c r="D13" s="130"/>
      <c r="E13" s="128">
        <v>7000000</v>
      </c>
      <c r="F13" s="130">
        <v>7000000</v>
      </c>
      <c r="G13" s="130">
        <v>7000000</v>
      </c>
    </row>
    <row r="14" spans="1:7" s="117" customFormat="1" ht="405.75" customHeight="1" x14ac:dyDescent="0.2">
      <c r="A14" s="126" t="s">
        <v>767</v>
      </c>
      <c r="B14" s="134" t="s">
        <v>771</v>
      </c>
      <c r="C14" s="130"/>
      <c r="D14" s="130"/>
      <c r="E14" s="128">
        <v>7000000</v>
      </c>
      <c r="F14" s="130">
        <v>7000000</v>
      </c>
      <c r="G14" s="130">
        <v>7000000</v>
      </c>
    </row>
    <row r="15" spans="1:7" s="117" customFormat="1" ht="72.75" customHeight="1" x14ac:dyDescent="0.2">
      <c r="A15" s="126" t="s">
        <v>768</v>
      </c>
      <c r="B15" s="133" t="s">
        <v>772</v>
      </c>
      <c r="C15" s="130"/>
      <c r="D15" s="130"/>
      <c r="E15" s="128">
        <v>-500000</v>
      </c>
      <c r="F15" s="130"/>
      <c r="G15" s="130"/>
    </row>
    <row r="16" spans="1:7" s="117" customFormat="1" ht="82.5" customHeight="1" x14ac:dyDescent="0.2">
      <c r="A16" s="126" t="s">
        <v>769</v>
      </c>
      <c r="B16" s="133" t="s">
        <v>773</v>
      </c>
      <c r="C16" s="130"/>
      <c r="D16" s="130"/>
      <c r="E16" s="128">
        <v>-500000</v>
      </c>
      <c r="F16" s="130"/>
      <c r="G16" s="130"/>
    </row>
    <row r="17" spans="1:7" s="117" customFormat="1" ht="409.5" customHeight="1" x14ac:dyDescent="0.2">
      <c r="A17" s="126" t="s">
        <v>770</v>
      </c>
      <c r="B17" s="134" t="s">
        <v>774</v>
      </c>
      <c r="C17" s="130"/>
      <c r="D17" s="130"/>
      <c r="E17" s="128">
        <v>-500000</v>
      </c>
      <c r="F17" s="130"/>
      <c r="G17" s="130"/>
    </row>
    <row r="18" spans="1:7" ht="60" customHeight="1" x14ac:dyDescent="0.2">
      <c r="A18" s="123" t="s">
        <v>737</v>
      </c>
      <c r="B18" s="124" t="s">
        <v>738</v>
      </c>
      <c r="C18" s="125">
        <v>0</v>
      </c>
      <c r="D18" s="125">
        <f>D19</f>
        <v>4901842.33</v>
      </c>
      <c r="E18" s="125">
        <v>4901842.33</v>
      </c>
      <c r="F18" s="125">
        <v>4901842.33</v>
      </c>
      <c r="G18" s="125">
        <f>G19</f>
        <v>4901842.33</v>
      </c>
    </row>
    <row r="19" spans="1:7" ht="42.75" customHeight="1" x14ac:dyDescent="0.2">
      <c r="A19" s="126" t="s">
        <v>739</v>
      </c>
      <c r="B19" s="127" t="s">
        <v>740</v>
      </c>
      <c r="C19" s="128">
        <v>0</v>
      </c>
      <c r="D19" s="128">
        <f>D20</f>
        <v>4901842.33</v>
      </c>
      <c r="E19" s="128">
        <v>4901842.33</v>
      </c>
      <c r="F19" s="128">
        <v>4901842.33</v>
      </c>
      <c r="G19" s="128">
        <f>G20</f>
        <v>4901842.33</v>
      </c>
    </row>
    <row r="20" spans="1:7" ht="42.75" customHeight="1" x14ac:dyDescent="0.2">
      <c r="A20" s="126" t="s">
        <v>741</v>
      </c>
      <c r="B20" s="127" t="s">
        <v>742</v>
      </c>
      <c r="C20" s="128">
        <v>0</v>
      </c>
      <c r="D20" s="128">
        <f>D21</f>
        <v>4901842.33</v>
      </c>
      <c r="E20" s="128">
        <v>4901842.33</v>
      </c>
      <c r="F20" s="128">
        <v>4901842.33</v>
      </c>
      <c r="G20" s="128">
        <f>G21</f>
        <v>4901842.33</v>
      </c>
    </row>
    <row r="21" spans="1:7" ht="49.5" customHeight="1" x14ac:dyDescent="0.2">
      <c r="A21" s="126" t="s">
        <v>743</v>
      </c>
      <c r="B21" s="127" t="s">
        <v>744</v>
      </c>
      <c r="C21" s="128">
        <v>0</v>
      </c>
      <c r="D21" s="128">
        <f>D22</f>
        <v>4901842.33</v>
      </c>
      <c r="E21" s="128">
        <v>4901842.33</v>
      </c>
      <c r="F21" s="128">
        <v>4901842.33</v>
      </c>
      <c r="G21" s="128">
        <f>G22</f>
        <v>4901842.33</v>
      </c>
    </row>
    <row r="22" spans="1:7" ht="54" customHeight="1" x14ac:dyDescent="0.2">
      <c r="A22" s="131" t="s">
        <v>745</v>
      </c>
      <c r="B22" s="129" t="s">
        <v>746</v>
      </c>
      <c r="C22" s="130">
        <v>0</v>
      </c>
      <c r="D22" s="132">
        <v>4901842.33</v>
      </c>
      <c r="E22" s="132">
        <v>4901842.33</v>
      </c>
      <c r="F22" s="132">
        <v>4901842.33</v>
      </c>
      <c r="G22" s="130">
        <f>E22</f>
        <v>4901842.33</v>
      </c>
    </row>
    <row r="23" spans="1:7" ht="53.25" customHeight="1" x14ac:dyDescent="0.2">
      <c r="A23" s="123" t="s">
        <v>747</v>
      </c>
      <c r="B23" s="124" t="s">
        <v>748</v>
      </c>
      <c r="C23" s="125">
        <v>0</v>
      </c>
      <c r="D23" s="125">
        <v>0</v>
      </c>
      <c r="E23" s="125">
        <f t="shared" ref="E23:F25" si="0">E24</f>
        <v>0</v>
      </c>
      <c r="F23" s="125">
        <f t="shared" si="0"/>
        <v>0</v>
      </c>
      <c r="G23" s="125">
        <f>G24</f>
        <v>0</v>
      </c>
    </row>
    <row r="24" spans="1:7" ht="68.25" customHeight="1" x14ac:dyDescent="0.2">
      <c r="A24" s="126" t="s">
        <v>749</v>
      </c>
      <c r="B24" s="127" t="s">
        <v>750</v>
      </c>
      <c r="C24" s="128">
        <v>0</v>
      </c>
      <c r="D24" s="128">
        <v>0</v>
      </c>
      <c r="E24" s="128">
        <f t="shared" si="0"/>
        <v>0</v>
      </c>
      <c r="F24" s="128">
        <f t="shared" si="0"/>
        <v>0</v>
      </c>
      <c r="G24" s="128">
        <f>G25</f>
        <v>0</v>
      </c>
    </row>
    <row r="25" spans="1:7" ht="66" customHeight="1" x14ac:dyDescent="0.2">
      <c r="A25" s="126" t="s">
        <v>751</v>
      </c>
      <c r="B25" s="127" t="s">
        <v>752</v>
      </c>
      <c r="C25" s="128">
        <v>0</v>
      </c>
      <c r="D25" s="128">
        <v>0</v>
      </c>
      <c r="E25" s="128">
        <f t="shared" si="0"/>
        <v>0</v>
      </c>
      <c r="F25" s="128">
        <f t="shared" si="0"/>
        <v>0</v>
      </c>
      <c r="G25" s="128">
        <f>G26</f>
        <v>0</v>
      </c>
    </row>
    <row r="26" spans="1:7" ht="75" x14ac:dyDescent="0.2">
      <c r="A26" s="126" t="s">
        <v>753</v>
      </c>
      <c r="B26" s="129" t="s">
        <v>754</v>
      </c>
      <c r="C26" s="130">
        <v>0</v>
      </c>
      <c r="D26" s="130">
        <v>0</v>
      </c>
      <c r="E26" s="130">
        <v>0</v>
      </c>
      <c r="F26" s="130">
        <v>0</v>
      </c>
      <c r="G26" s="130">
        <f>F26</f>
        <v>0</v>
      </c>
    </row>
    <row r="27" spans="1:7" ht="15.75" x14ac:dyDescent="0.2">
      <c r="A27" s="141" t="s">
        <v>755</v>
      </c>
      <c r="B27" s="142"/>
      <c r="C27" s="125">
        <f>C5+C18+C23</f>
        <v>0</v>
      </c>
      <c r="D27" s="125">
        <f>D5+D18+D23</f>
        <v>4401842.33</v>
      </c>
      <c r="E27" s="125">
        <v>4401842.33</v>
      </c>
      <c r="F27" s="125">
        <v>4901842.33</v>
      </c>
      <c r="G27" s="125">
        <v>4901842.33</v>
      </c>
    </row>
  </sheetData>
  <mergeCells count="2">
    <mergeCell ref="A1:G1"/>
    <mergeCell ref="A27:B27"/>
  </mergeCells>
  <pageMargins left="0.70866141732283472" right="0.70866141732283472" top="0.74803149606299213" bottom="0.74803149606299213" header="0.31496062992125984" footer="0.31496062992125984"/>
  <pageSetup paperSize="9" scale="6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расходы</vt:lpstr>
      <vt:lpstr>Доходы</vt:lpstr>
      <vt:lpstr>Лист1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2023-03-09T12:03:33Z</dcterms:modified>
</cp:coreProperties>
</file>