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20" windowHeight="1152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6" i="4" l="1"/>
  <c r="D16" i="4"/>
  <c r="E15" i="4"/>
  <c r="D15" i="4"/>
  <c r="D14" i="4"/>
  <c r="E13" i="4"/>
  <c r="D13" i="4"/>
  <c r="E18" i="4"/>
  <c r="D18" i="4"/>
  <c r="E11" i="4"/>
  <c r="D11" i="4"/>
  <c r="E10" i="4"/>
  <c r="D10" i="4"/>
  <c r="E9" i="4"/>
  <c r="D9" i="4"/>
  <c r="E8" i="4"/>
  <c r="D8" i="4"/>
  <c r="M18" i="4" l="1"/>
  <c r="L18" i="4"/>
  <c r="M9" i="4"/>
  <c r="L9" i="4"/>
  <c r="J9" i="4"/>
  <c r="J7" i="4" s="1"/>
  <c r="J6" i="4" s="1"/>
  <c r="K18" i="4"/>
  <c r="J18" i="4"/>
  <c r="K16" i="4"/>
  <c r="J16" i="4"/>
  <c r="K13" i="4"/>
  <c r="J13" i="4"/>
  <c r="K11" i="4"/>
  <c r="J11" i="4"/>
  <c r="K9" i="4"/>
  <c r="K7" i="4" s="1"/>
  <c r="K6" i="4" s="1"/>
  <c r="C18" i="4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B9" i="4"/>
  <c r="B7" i="4" s="1"/>
  <c r="B6" i="4" s="1"/>
  <c r="C8" i="4"/>
  <c r="C7" i="4"/>
  <c r="C6" i="4" s="1"/>
  <c r="D7" i="4" l="1"/>
  <c r="L13" i="4"/>
  <c r="F7" i="4" l="1"/>
  <c r="H7" i="4"/>
  <c r="P13" i="4" l="1"/>
  <c r="M16" i="4" l="1"/>
  <c r="Q16" i="4" s="1"/>
  <c r="L16" i="4"/>
  <c r="P16" i="4" s="1"/>
  <c r="M13" i="4"/>
  <c r="Q13" i="4" s="1"/>
  <c r="M11" i="4"/>
  <c r="Q11" i="4" s="1"/>
  <c r="L11" i="4"/>
  <c r="P11" i="4" s="1"/>
  <c r="Q9" i="4"/>
  <c r="P9" i="4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3" i="4"/>
  <c r="O13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<sst xmlns="http://schemas.openxmlformats.org/spreadsheetml/2006/main" count="42" uniqueCount="30">
  <si>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</si>
  <si>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</si>
  <si>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</si>
  <si>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</si>
  <si>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</si>
  <si>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</si>
  <si>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</si>
  <si>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</si>
  <si>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</si>
  <si>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</si>
  <si>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</si>
  <si>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</si>
  <si>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</si>
  <si>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</si>
  <si>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</si>
  <si>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</si>
  <si>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</si>
  <si>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</si>
  <si>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</si>
  <si>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</si>
  <si>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</si>
  <si>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</si>
  <si>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</si>
  <si>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</si>
  <si>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</si>
  <si>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</si>
  <si>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</si>
  <si>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01.01.2022</t>
  </si>
  <si>
    <t>Динамика изменения задолженности (недоимки) по состоянию на 01.07.2022 года по Сельцовскому городскому округу Брянской области</t>
  </si>
  <si>
    <t>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</si>
</sst>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2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right" vertical="center" wrapText="1"/>
    </xf>
    <xf numFmtId="0" fontId="22" fillId="34" borderId="10" xfId="42" applyFont="1" applyFill="1" applyBorder="1" applyAlignment="1">
      <alignment horizontal="left" vertical="center" wrapText="1"/>
    </xf>
    <xf numFmtId="0" fontId="0" fillId="34" borderId="0" xfId="0" applyFill="1"/>
    <xf numFmtId="0" fontId="19" fillId="34" borderId="10" xfId="42" applyFont="1" applyFill="1" applyBorder="1" applyAlignment="1">
      <alignment horizontal="center" vertical="center" wrapText="1"/>
    </xf>
    <xf numFmtId="0" fontId="25" fillId="34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L4" sqref="L4:M4"/>
    </sheetView>
  </sheetViews>
  <sheetFormatPr defaultRowHeight="15" x14ac:dyDescent="0.25"/>
  <cols>
    <col min="1" max="1" width="35.140625" customWidth="1"/>
    <col min="2" max="2" width="18.7109375" style="1" customWidth="1"/>
    <col min="3" max="3" width="15.85546875" style="1" customWidth="1"/>
    <col min="4" max="4" width="21.7109375" style="1" customWidth="1"/>
    <col min="5" max="5" width="18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69.75" customHeight="1" x14ac:dyDescent="0.25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33.7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10" t="s">
        <v>1</v>
      </c>
    </row>
    <row r="3" spans="1:17" ht="30.75" customHeight="1" x14ac:dyDescent="0.25">
      <c r="A3" s="15" t="s">
        <v>4</v>
      </c>
      <c r="B3" s="18" t="s">
        <v>19</v>
      </c>
      <c r="C3" s="18"/>
      <c r="D3" s="18"/>
      <c r="E3" s="18"/>
      <c r="F3" s="18"/>
      <c r="G3" s="18"/>
      <c r="H3" s="18"/>
      <c r="I3" s="18"/>
      <c r="J3" s="18" t="s">
        <v>16</v>
      </c>
      <c r="K3" s="18"/>
      <c r="L3" s="18"/>
      <c r="M3" s="18"/>
      <c r="N3" s="18"/>
      <c r="O3" s="18"/>
      <c r="P3" s="18"/>
      <c r="Q3" s="18"/>
    </row>
    <row r="4" spans="1:17" ht="47.25" customHeight="1" x14ac:dyDescent="0.25">
      <c r="A4" s="15"/>
      <c r="B4" s="18" t="s">
        <v>27</v>
      </c>
      <c r="C4" s="18"/>
      <c r="D4" s="17" t="s">
        <v>29</v>
      </c>
      <c r="E4" s="17"/>
      <c r="F4" s="16" t="s">
        <v>2</v>
      </c>
      <c r="G4" s="16"/>
      <c r="H4" s="16" t="s">
        <v>3</v>
      </c>
      <c r="I4" s="16"/>
      <c r="J4" s="17" t="s">
        <v>27</v>
      </c>
      <c r="K4" s="17"/>
      <c r="L4" s="17" t="s">
        <v>29</v>
      </c>
      <c r="M4" s="17"/>
      <c r="N4" s="21" t="s">
        <v>2</v>
      </c>
      <c r="O4" s="21"/>
      <c r="P4" s="21" t="s">
        <v>3</v>
      </c>
      <c r="Q4" s="21"/>
    </row>
    <row r="5" spans="1:17" ht="64.5" customHeight="1" x14ac:dyDescent="0.25">
      <c r="A5" s="15"/>
      <c r="B5" s="6" t="s">
        <v>20</v>
      </c>
      <c r="C5" s="6" t="s">
        <v>0</v>
      </c>
      <c r="D5" s="13" t="s">
        <v>20</v>
      </c>
      <c r="E5" s="13" t="s">
        <v>0</v>
      </c>
      <c r="F5" s="13" t="s">
        <v>23</v>
      </c>
      <c r="G5" s="13" t="s">
        <v>0</v>
      </c>
      <c r="H5" s="13" t="s">
        <v>24</v>
      </c>
      <c r="I5" s="13" t="s">
        <v>0</v>
      </c>
      <c r="J5" s="13" t="s">
        <v>25</v>
      </c>
      <c r="K5" s="13" t="s">
        <v>0</v>
      </c>
      <c r="L5" s="13" t="s">
        <v>26</v>
      </c>
      <c r="M5" s="13" t="s">
        <v>0</v>
      </c>
      <c r="N5" s="6" t="s">
        <v>22</v>
      </c>
      <c r="O5" s="6" t="s">
        <v>0</v>
      </c>
      <c r="P5" s="6" t="s">
        <v>21</v>
      </c>
      <c r="Q5" s="6" t="s">
        <v>0</v>
      </c>
    </row>
    <row r="6" spans="1:17" ht="43.5" customHeight="1" x14ac:dyDescent="0.25">
      <c r="A6" s="3" t="s">
        <v>15</v>
      </c>
      <c r="B6" s="7">
        <f>B7+B18</f>
        <v>8551.1140099999993</v>
      </c>
      <c r="C6" s="7">
        <f>C7+C18</f>
        <v>5460.3883000000005</v>
      </c>
      <c r="D6" s="7">
        <f>D7+D18</f>
        <v>4810.6707300000007</v>
      </c>
      <c r="E6" s="7">
        <f>E7+E18</f>
        <v>3306.72451</v>
      </c>
      <c r="F6" s="8">
        <f>D6-B6</f>
        <v>-3740.4432799999986</v>
      </c>
      <c r="G6" s="8">
        <f>E6-C6</f>
        <v>-2153.6637900000005</v>
      </c>
      <c r="H6" s="7">
        <f>D6/B6*100</f>
        <v>56.257824704175604</v>
      </c>
      <c r="I6" s="7">
        <f>E6/C6*100</f>
        <v>60.558413217609441</v>
      </c>
      <c r="J6" s="7">
        <f>J7+J18</f>
        <v>2544.1778190000005</v>
      </c>
      <c r="K6" s="7">
        <f>K7+K18</f>
        <v>2036.2329799999998</v>
      </c>
      <c r="L6" s="7">
        <f>L7+L18</f>
        <v>1836.2062498499999</v>
      </c>
      <c r="M6" s="7">
        <f>M7+M18</f>
        <v>1397.6520017999999</v>
      </c>
      <c r="N6" s="9">
        <f>L6-J6</f>
        <v>-707.97156915000051</v>
      </c>
      <c r="O6" s="9">
        <f>M6-K6</f>
        <v>-638.58097819999989</v>
      </c>
      <c r="P6" s="9">
        <f>L6/J6*100</f>
        <v>72.1728739295325</v>
      </c>
      <c r="Q6" s="9">
        <f>M6/K6*100</f>
        <v>68.639100511965978</v>
      </c>
    </row>
    <row r="7" spans="1:17" ht="45" customHeight="1" x14ac:dyDescent="0.25">
      <c r="A7" s="3" t="s">
        <v>14</v>
      </c>
      <c r="B7" s="7">
        <f t="shared" ref="B7:C7" si="0">B8+B9+B10+B11+B12+B13+B14+B15+B16+B17</f>
        <v>8537.0900099999999</v>
      </c>
      <c r="C7" s="7">
        <f t="shared" si="0"/>
        <v>5453.2223000000004</v>
      </c>
      <c r="D7" s="7">
        <f t="shared" ref="D7" si="1">D8+D9+D10+D11+D12+D13+D14+D15+D16+D17</f>
        <v>4768.4928600000003</v>
      </c>
      <c r="E7" s="7">
        <f t="shared" ref="E7" si="2">E8+E9+E10+E11+E12+E13+E14+E15+E16+E17</f>
        <v>3279.1706399999998</v>
      </c>
      <c r="F7" s="8">
        <f t="shared" ref="F7" si="3">D7-B7</f>
        <v>-3768.5971499999996</v>
      </c>
      <c r="G7" s="8">
        <f t="shared" ref="G7" si="4">E7-C7</f>
        <v>-2174.0516600000005</v>
      </c>
      <c r="H7" s="7">
        <f>D7/B7*100</f>
        <v>55.856185824612162</v>
      </c>
      <c r="I7" s="7">
        <f>E7/C7*100</f>
        <v>60.132715293854787</v>
      </c>
      <c r="J7" s="7">
        <f>J8+J9+J10+J11+J12+J13+J14+J15+J16+J17</f>
        <v>2533.0788190000003</v>
      </c>
      <c r="K7" s="7">
        <f>K8+K9+K10+K11+K12+K13+K14+K15+K16+K17</f>
        <v>2031.9919799999998</v>
      </c>
      <c r="L7" s="7">
        <f>L8+L9+L10+L11+L12+L13+L14+L15+L16+L17</f>
        <v>1794.02837985</v>
      </c>
      <c r="M7" s="7">
        <f>M8+M9+M10+M11+M12+M13+M14+M15+M16+M17</f>
        <v>1370.0981317999999</v>
      </c>
      <c r="N7" s="9">
        <f t="shared" ref="N7:N18" si="5">L7-J7</f>
        <v>-739.05043915000033</v>
      </c>
      <c r="O7" s="9">
        <f t="shared" ref="O7:O18" si="6">M7-K7</f>
        <v>-661.89384819999987</v>
      </c>
      <c r="P7" s="9">
        <f>L7/J7*100</f>
        <v>70.824025150478349</v>
      </c>
      <c r="Q7" s="9">
        <f>M7/K7*100</f>
        <v>67.426355285122725</v>
      </c>
    </row>
    <row r="8" spans="1:17" ht="41.25" customHeight="1" x14ac:dyDescent="0.25">
      <c r="A8" s="3" t="s">
        <v>10</v>
      </c>
      <c r="B8" s="7">
        <v>0</v>
      </c>
      <c r="C8" s="7">
        <f>0</f>
        <v>0</v>
      </c>
      <c r="D8" s="7">
        <f>49.251</f>
        <v>49.250999999999998</v>
      </c>
      <c r="E8" s="7">
        <f>49.251</f>
        <v>49.250999999999998</v>
      </c>
      <c r="F8" s="8">
        <f t="shared" ref="F8:F16" si="7">D8-B8</f>
        <v>49.250999999999998</v>
      </c>
      <c r="G8" s="8">
        <f t="shared" ref="G8:G16" si="8">E8-C8</f>
        <v>49.250999999999998</v>
      </c>
      <c r="H8" s="7">
        <v>0</v>
      </c>
      <c r="I8" s="7">
        <v>0</v>
      </c>
      <c r="J8" s="9">
        <v>0</v>
      </c>
      <c r="K8" s="9">
        <v>0</v>
      </c>
      <c r="L8" s="9">
        <v>0</v>
      </c>
      <c r="M8" s="9">
        <v>0</v>
      </c>
      <c r="N8" s="9">
        <f t="shared" si="5"/>
        <v>0</v>
      </c>
      <c r="O8" s="9">
        <f t="shared" si="6"/>
        <v>0</v>
      </c>
      <c r="P8" s="9">
        <v>0</v>
      </c>
      <c r="Q8" s="9">
        <v>0</v>
      </c>
    </row>
    <row r="9" spans="1:17" ht="55.5" customHeight="1" x14ac:dyDescent="0.25">
      <c r="A9" s="3" t="s">
        <v>5</v>
      </c>
      <c r="B9" s="7">
        <f>94.21599+82.40124+187.14919</f>
        <v>363.76642000000004</v>
      </c>
      <c r="C9" s="7">
        <f>34.73999+1.21322+187.00019</f>
        <v>222.95339999999999</v>
      </c>
      <c r="D9" s="7">
        <f>143.11199+80.70671+238.24703</f>
        <v>462.06572999999997</v>
      </c>
      <c r="E9" s="7">
        <f>138.97999+1.21322+182.22403</f>
        <v>322.41723999999999</v>
      </c>
      <c r="F9" s="8">
        <f t="shared" si="7"/>
        <v>98.299309999999934</v>
      </c>
      <c r="G9" s="8">
        <f t="shared" si="8"/>
        <v>99.463840000000005</v>
      </c>
      <c r="H9" s="7">
        <f t="shared" ref="H9:H16" si="9">D9/B9*100</f>
        <v>127.02264546573593</v>
      </c>
      <c r="I9" s="7">
        <f t="shared" ref="I9:I16" si="10">E9/C9*100</f>
        <v>144.61194132944374</v>
      </c>
      <c r="J9" s="9">
        <f>B9/100*45</f>
        <v>163.69488900000002</v>
      </c>
      <c r="K9" s="9">
        <f>C9/100*45</f>
        <v>100.32902999999999</v>
      </c>
      <c r="L9" s="9">
        <f>D9/100*44.5</f>
        <v>205.61924984999999</v>
      </c>
      <c r="M9" s="9">
        <f>E9/100*44.5</f>
        <v>143.47567180000001</v>
      </c>
      <c r="N9" s="9">
        <f t="shared" si="5"/>
        <v>41.924360849999971</v>
      </c>
      <c r="O9" s="9">
        <f t="shared" si="6"/>
        <v>43.146641800000026</v>
      </c>
      <c r="P9" s="9">
        <f t="shared" ref="P9:P11" si="11">L9/J9*100</f>
        <v>125.61128273833886</v>
      </c>
      <c r="Q9" s="9">
        <f t="shared" ref="Q9:Q11" si="12">M9/K9*100</f>
        <v>143.00514198133882</v>
      </c>
    </row>
    <row r="10" spans="1:17" ht="90" customHeight="1" x14ac:dyDescent="0.25">
      <c r="A10" s="3" t="s">
        <v>11</v>
      </c>
      <c r="B10" s="7">
        <f>90.42591+1.90253</f>
        <v>92.328440000000001</v>
      </c>
      <c r="C10" s="7">
        <f>14.275+1.90253</f>
        <v>16.177530000000001</v>
      </c>
      <c r="D10" s="7">
        <f>379.96246+76.16</f>
        <v>456.12246000000005</v>
      </c>
      <c r="E10" s="7">
        <f>343.753+76.16</f>
        <v>419.91300000000001</v>
      </c>
      <c r="F10" s="8">
        <f t="shared" si="7"/>
        <v>363.79402000000005</v>
      </c>
      <c r="G10" s="8">
        <f t="shared" si="8"/>
        <v>403.73547000000002</v>
      </c>
      <c r="H10" s="7">
        <f t="shared" si="9"/>
        <v>494.0216254059963</v>
      </c>
      <c r="I10" s="7">
        <f t="shared" si="10"/>
        <v>2595.655826322065</v>
      </c>
      <c r="J10" s="7"/>
      <c r="K10" s="7">
        <v>0</v>
      </c>
      <c r="L10" s="7">
        <v>0</v>
      </c>
      <c r="M10" s="7">
        <v>0</v>
      </c>
      <c r="N10" s="9">
        <f t="shared" si="5"/>
        <v>0</v>
      </c>
      <c r="O10" s="9">
        <f t="shared" si="6"/>
        <v>0</v>
      </c>
      <c r="P10" s="9">
        <v>0</v>
      </c>
      <c r="Q10" s="9">
        <v>0</v>
      </c>
    </row>
    <row r="11" spans="1:17" ht="81.75" customHeight="1" x14ac:dyDescent="0.25">
      <c r="A11" s="3" t="s">
        <v>6</v>
      </c>
      <c r="B11" s="7">
        <f>159.67146</f>
        <v>159.67146</v>
      </c>
      <c r="C11" s="7">
        <f>72.84365</f>
        <v>72.843649999999997</v>
      </c>
      <c r="D11" s="7">
        <f>123.55925</f>
        <v>123.55925000000001</v>
      </c>
      <c r="E11" s="7">
        <f>48.56725</f>
        <v>48.567250000000001</v>
      </c>
      <c r="F11" s="8">
        <f t="shared" si="7"/>
        <v>-36.11220999999999</v>
      </c>
      <c r="G11" s="8">
        <f t="shared" si="8"/>
        <v>-24.276399999999995</v>
      </c>
      <c r="H11" s="7">
        <f t="shared" si="9"/>
        <v>77.383428447388155</v>
      </c>
      <c r="I11" s="7">
        <f t="shared" si="10"/>
        <v>66.673279002356423</v>
      </c>
      <c r="J11" s="7">
        <f>B11</f>
        <v>159.67146</v>
      </c>
      <c r="K11" s="7">
        <f>C11</f>
        <v>72.843649999999997</v>
      </c>
      <c r="L11" s="7">
        <f>D11</f>
        <v>123.55925000000001</v>
      </c>
      <c r="M11" s="7">
        <f>E11</f>
        <v>48.567250000000001</v>
      </c>
      <c r="N11" s="9">
        <f t="shared" si="5"/>
        <v>-36.11220999999999</v>
      </c>
      <c r="O11" s="9">
        <f t="shared" si="6"/>
        <v>-24.276399999999995</v>
      </c>
      <c r="P11" s="9">
        <f t="shared" si="11"/>
        <v>77.383428447388155</v>
      </c>
      <c r="Q11" s="9">
        <f t="shared" si="12"/>
        <v>66.673279002356423</v>
      </c>
    </row>
    <row r="12" spans="1:17" ht="72.75" customHeight="1" x14ac:dyDescent="0.25">
      <c r="A12" s="3" t="s">
        <v>7</v>
      </c>
      <c r="B12" s="7">
        <v>0</v>
      </c>
      <c r="C12" s="7">
        <v>0</v>
      </c>
      <c r="D12" s="7">
        <v>0</v>
      </c>
      <c r="E12" s="7">
        <v>0</v>
      </c>
      <c r="F12" s="8">
        <v>0</v>
      </c>
      <c r="G12" s="8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9">
        <v>0</v>
      </c>
      <c r="O12" s="9">
        <v>0</v>
      </c>
      <c r="P12" s="9">
        <v>0</v>
      </c>
      <c r="Q12" s="9">
        <v>0</v>
      </c>
    </row>
    <row r="13" spans="1:17" ht="65.25" customHeight="1" x14ac:dyDescent="0.25">
      <c r="A13" s="3" t="s">
        <v>8</v>
      </c>
      <c r="B13" s="7">
        <f>1281.23867</f>
        <v>1281.23867</v>
      </c>
      <c r="C13" s="7">
        <f>1099.25432</f>
        <v>1099.25432</v>
      </c>
      <c r="D13" s="7">
        <f>908.58735</f>
        <v>908.58735000000001</v>
      </c>
      <c r="E13" s="7">
        <f>730.70183</f>
        <v>730.70182999999997</v>
      </c>
      <c r="F13" s="8">
        <f t="shared" si="7"/>
        <v>-372.65131999999994</v>
      </c>
      <c r="G13" s="8">
        <f t="shared" si="8"/>
        <v>-368.55249000000003</v>
      </c>
      <c r="H13" s="7">
        <f t="shared" ref="H13:H14" si="13">D13/B13*100</f>
        <v>70.914761728195415</v>
      </c>
      <c r="I13" s="7">
        <f t="shared" ref="I13:I14" si="14">E13/C13*100</f>
        <v>66.472500194495481</v>
      </c>
      <c r="J13" s="7">
        <f>B13</f>
        <v>1281.23867</v>
      </c>
      <c r="K13" s="7">
        <f>C13</f>
        <v>1099.25432</v>
      </c>
      <c r="L13" s="7">
        <f>D13</f>
        <v>908.58735000000001</v>
      </c>
      <c r="M13" s="7">
        <f>E13</f>
        <v>730.70182999999997</v>
      </c>
      <c r="N13" s="9">
        <f t="shared" si="5"/>
        <v>-372.65131999999994</v>
      </c>
      <c r="O13" s="9">
        <f t="shared" si="6"/>
        <v>-368.55249000000003</v>
      </c>
      <c r="P13" s="9">
        <f t="shared" ref="P13:P16" si="15">L13/J13*100</f>
        <v>70.914761728195415</v>
      </c>
      <c r="Q13" s="9">
        <f t="shared" ref="Q13:Q16" si="16">M13/K13*100</f>
        <v>66.472500194495481</v>
      </c>
    </row>
    <row r="14" spans="1:17" s="12" customFormat="1" ht="45" customHeight="1" x14ac:dyDescent="0.25">
      <c r="A14" s="11" t="s">
        <v>12</v>
      </c>
      <c r="B14" s="7">
        <f>2500.46141</f>
        <v>2500.4614099999999</v>
      </c>
      <c r="C14" s="7">
        <f>837.827</f>
        <v>837.827</v>
      </c>
      <c r="D14" s="7">
        <f>0</f>
        <v>0</v>
      </c>
      <c r="E14" s="7">
        <v>0</v>
      </c>
      <c r="F14" s="8">
        <f t="shared" si="7"/>
        <v>-2500.4614099999999</v>
      </c>
      <c r="G14" s="8">
        <f t="shared" si="8"/>
        <v>-837.827</v>
      </c>
      <c r="H14" s="7">
        <f t="shared" si="13"/>
        <v>0</v>
      </c>
      <c r="I14" s="7">
        <f t="shared" si="14"/>
        <v>0</v>
      </c>
      <c r="J14" s="7">
        <v>0</v>
      </c>
      <c r="K14" s="7">
        <v>0</v>
      </c>
      <c r="L14" s="7">
        <v>0</v>
      </c>
      <c r="M14" s="7">
        <v>0</v>
      </c>
      <c r="N14" s="9">
        <v>0</v>
      </c>
      <c r="O14" s="9">
        <v>0</v>
      </c>
      <c r="P14" s="9">
        <v>0</v>
      </c>
      <c r="Q14" s="9">
        <v>0</v>
      </c>
    </row>
    <row r="15" spans="1:17" s="12" customFormat="1" ht="38.25" customHeight="1" x14ac:dyDescent="0.25">
      <c r="A15" s="11" t="s">
        <v>13</v>
      </c>
      <c r="B15" s="7">
        <f>5.418+3205.73181</f>
        <v>3211.1498100000003</v>
      </c>
      <c r="C15" s="7">
        <f>0+2444.60142</f>
        <v>2444.60142</v>
      </c>
      <c r="D15" s="7">
        <f>9.83382+2202.81072</f>
        <v>2212.6445399999998</v>
      </c>
      <c r="E15" s="7">
        <f>4.434+1256.53294</f>
        <v>1260.96694</v>
      </c>
      <c r="F15" s="8">
        <f t="shared" si="7"/>
        <v>-998.50527000000056</v>
      </c>
      <c r="G15" s="8">
        <f t="shared" si="8"/>
        <v>-1183.6344799999999</v>
      </c>
      <c r="H15" s="7">
        <f t="shared" si="9"/>
        <v>68.905054915516374</v>
      </c>
      <c r="I15" s="7">
        <f t="shared" si="10"/>
        <v>51.581698745802086</v>
      </c>
      <c r="J15" s="7">
        <v>0</v>
      </c>
      <c r="K15" s="7">
        <v>0</v>
      </c>
      <c r="L15" s="7">
        <v>0</v>
      </c>
      <c r="M15" s="7">
        <v>0</v>
      </c>
      <c r="N15" s="9">
        <v>0</v>
      </c>
      <c r="O15" s="9">
        <f t="shared" si="6"/>
        <v>0</v>
      </c>
      <c r="P15" s="9">
        <v>0</v>
      </c>
      <c r="Q15" s="9">
        <v>0</v>
      </c>
    </row>
    <row r="16" spans="1:17" s="12" customFormat="1" ht="35.25" customHeight="1" x14ac:dyDescent="0.25">
      <c r="A16" s="11" t="s">
        <v>9</v>
      </c>
      <c r="B16" s="7">
        <f>31.387+897.0868</f>
        <v>928.47379999999998</v>
      </c>
      <c r="C16" s="7">
        <f>759.56498</f>
        <v>759.56497999999999</v>
      </c>
      <c r="D16" s="7">
        <f>15.23779+541.02474</f>
        <v>556.26252999999997</v>
      </c>
      <c r="E16" s="7">
        <f>15.23779+432.11559</f>
        <v>447.35338000000002</v>
      </c>
      <c r="F16" s="8">
        <f t="shared" si="7"/>
        <v>-372.21127000000001</v>
      </c>
      <c r="G16" s="8">
        <f t="shared" si="8"/>
        <v>-312.21159999999998</v>
      </c>
      <c r="H16" s="7">
        <f t="shared" si="9"/>
        <v>59.911494540826027</v>
      </c>
      <c r="I16" s="7">
        <f t="shared" si="10"/>
        <v>58.89599860172595</v>
      </c>
      <c r="J16" s="7">
        <f>B16</f>
        <v>928.47379999999998</v>
      </c>
      <c r="K16" s="7">
        <f>C16</f>
        <v>759.56497999999999</v>
      </c>
      <c r="L16" s="7">
        <f>D16</f>
        <v>556.26252999999997</v>
      </c>
      <c r="M16" s="7">
        <f>E16</f>
        <v>447.35338000000002</v>
      </c>
      <c r="N16" s="9">
        <f t="shared" si="5"/>
        <v>-372.21127000000001</v>
      </c>
      <c r="O16" s="9">
        <f t="shared" si="6"/>
        <v>-312.21159999999998</v>
      </c>
      <c r="P16" s="9">
        <f t="shared" si="15"/>
        <v>59.911494540826027</v>
      </c>
      <c r="Q16" s="9">
        <f t="shared" si="16"/>
        <v>58.89599860172595</v>
      </c>
    </row>
    <row r="17" spans="1:17" s="12" customFormat="1" ht="31.5" customHeight="1" x14ac:dyDescent="0.25">
      <c r="A17" s="11" t="s">
        <v>18</v>
      </c>
      <c r="B17" s="7">
        <v>0</v>
      </c>
      <c r="C17" s="7">
        <v>0</v>
      </c>
      <c r="D17" s="7">
        <v>0</v>
      </c>
      <c r="E17" s="7">
        <v>0</v>
      </c>
      <c r="F17" s="8">
        <v>0</v>
      </c>
      <c r="G17" s="8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9">
        <f t="shared" si="5"/>
        <v>0</v>
      </c>
      <c r="O17" s="9">
        <f t="shared" si="6"/>
        <v>0</v>
      </c>
      <c r="P17" s="9">
        <v>0</v>
      </c>
      <c r="Q17" s="9">
        <v>0</v>
      </c>
    </row>
    <row r="18" spans="1:17" s="12" customFormat="1" ht="49.5" customHeight="1" x14ac:dyDescent="0.25">
      <c r="A18" s="11" t="s">
        <v>17</v>
      </c>
      <c r="B18" s="7">
        <f>11.099+2.925</f>
        <v>14.024000000000001</v>
      </c>
      <c r="C18" s="7">
        <f>4.241+2.925</f>
        <v>7.1659999999999995</v>
      </c>
      <c r="D18" s="7">
        <f>42.17787</f>
        <v>42.177869999999999</v>
      </c>
      <c r="E18" s="7">
        <f>27.55387</f>
        <v>27.55387</v>
      </c>
      <c r="F18" s="8">
        <f t="shared" ref="F18" si="17">D18-B18</f>
        <v>28.153869999999998</v>
      </c>
      <c r="G18" s="8">
        <f t="shared" ref="G18" si="18">E18-C18</f>
        <v>20.387869999999999</v>
      </c>
      <c r="H18" s="7">
        <v>0</v>
      </c>
      <c r="I18" s="7">
        <v>0</v>
      </c>
      <c r="J18" s="7">
        <f>B18-2.925</f>
        <v>11.099</v>
      </c>
      <c r="K18" s="7">
        <f>C18-2.925</f>
        <v>4.2409999999999997</v>
      </c>
      <c r="L18" s="7">
        <f>D18</f>
        <v>42.177869999999999</v>
      </c>
      <c r="M18" s="7">
        <f>E18</f>
        <v>27.55387</v>
      </c>
      <c r="N18" s="9">
        <f t="shared" si="5"/>
        <v>31.078869999999998</v>
      </c>
      <c r="O18" s="9">
        <f t="shared" si="6"/>
        <v>23.31287</v>
      </c>
      <c r="P18" s="9">
        <v>0</v>
      </c>
      <c r="Q18" s="9">
        <v>0</v>
      </c>
    </row>
    <row r="19" spans="1:17" ht="45.75" customHeight="1" x14ac:dyDescent="0.25">
      <c r="A19" s="19"/>
      <c r="B19" s="20"/>
      <c r="C19" s="20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2020-02-10T09:39:35Z</cp:lastPrinted>
  <dcterms:created xsi:type="dcterms:W3CDTF">2015-12-02T14:01:33Z</dcterms:created>
  <dcterms:modified xsi:type="dcterms:W3CDTF">2022-07-27T07:34:13Z</dcterms:modified>
</cp:coreProperties>
</file>